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35" yWindow="60" windowWidth="20730" windowHeight="11760" tabRatio="876"/>
  </bookViews>
  <sheets>
    <sheet name="Database" sheetId="1" r:id="rId1"/>
    <sheet name="Foglio2" sheetId="2" state="hidden" r:id="rId2"/>
    <sheet name="Punteggi" sheetId="3" r:id="rId3"/>
    <sheet name="Calcolo" sheetId="14" state="hidden" r:id="rId4"/>
    <sheet name="Team Maschile" sheetId="5" r:id="rId5"/>
    <sheet name="Girone 1 Team" sheetId="16" r:id="rId6"/>
    <sheet name="Girone 2 Team" sheetId="15" r:id="rId7"/>
    <sheet name="Semifinali Team" sheetId="17" r:id="rId8"/>
    <sheet name="Finale Team" sheetId="18" r:id="rId9"/>
    <sheet name="Individuale Maschile" sheetId="9" r:id="rId10"/>
    <sheet name="Individuale Femminile" sheetId="11" r:id="rId11"/>
    <sheet name="Doppio Maschile" sheetId="12" r:id="rId12"/>
    <sheet name="Doppio Femminile" sheetId="13" r:id="rId13"/>
    <sheet name="Web" sheetId="6" r:id="rId14"/>
  </sheets>
  <calcPr calcId="145621" iterate="1" iterateCount="1" iterateDelta="9.9999999999999992E-25"/>
</workbook>
</file>

<file path=xl/calcChain.xml><?xml version="1.0" encoding="utf-8"?>
<calcChain xmlns="http://schemas.openxmlformats.org/spreadsheetml/2006/main">
  <c r="T33" i="18" l="1"/>
  <c r="D33" i="18"/>
  <c r="T32" i="18"/>
  <c r="D32" i="18"/>
  <c r="T31" i="18"/>
  <c r="D31" i="18"/>
  <c r="T30" i="18"/>
  <c r="D30" i="18"/>
  <c r="T29" i="18"/>
  <c r="D29" i="18"/>
  <c r="T28" i="18"/>
  <c r="D28" i="18"/>
  <c r="T27" i="18"/>
  <c r="D27" i="18"/>
  <c r="T26" i="18"/>
  <c r="D26" i="18"/>
  <c r="T25" i="18"/>
  <c r="D25" i="18"/>
  <c r="T24" i="18"/>
  <c r="D24" i="18"/>
  <c r="T23" i="18"/>
  <c r="D23" i="18"/>
  <c r="T22" i="18"/>
  <c r="D22" i="18"/>
  <c r="T21" i="18"/>
  <c r="D21" i="18"/>
  <c r="T20" i="18"/>
  <c r="D20" i="18"/>
  <c r="T19" i="18"/>
  <c r="D19" i="18"/>
  <c r="T18" i="18"/>
  <c r="D18" i="18"/>
  <c r="T75" i="17"/>
  <c r="D75" i="17"/>
  <c r="T74" i="17"/>
  <c r="D74" i="17"/>
  <c r="T73" i="17"/>
  <c r="D73" i="17"/>
  <c r="T72" i="17"/>
  <c r="D72" i="17"/>
  <c r="T71" i="17"/>
  <c r="D71" i="17"/>
  <c r="T70" i="17"/>
  <c r="D70" i="17"/>
  <c r="T69" i="17"/>
  <c r="D69" i="17"/>
  <c r="T68" i="17"/>
  <c r="D68" i="17"/>
  <c r="T67" i="17"/>
  <c r="D67" i="17"/>
  <c r="T66" i="17"/>
  <c r="D66" i="17"/>
  <c r="T65" i="17"/>
  <c r="D65" i="17"/>
  <c r="T64" i="17"/>
  <c r="D64" i="17"/>
  <c r="T63" i="17"/>
  <c r="D63" i="17"/>
  <c r="T62" i="17"/>
  <c r="D62" i="17"/>
  <c r="T61" i="17"/>
  <c r="D61" i="17"/>
  <c r="T60" i="17"/>
  <c r="D60" i="17"/>
  <c r="T33" i="17"/>
  <c r="D33" i="17"/>
  <c r="T32" i="17"/>
  <c r="D32" i="17"/>
  <c r="T31" i="17"/>
  <c r="D31" i="17"/>
  <c r="T30" i="17"/>
  <c r="D30" i="17"/>
  <c r="T29" i="17"/>
  <c r="D29" i="17"/>
  <c r="T28" i="17"/>
  <c r="D28" i="17"/>
  <c r="T27" i="17"/>
  <c r="D27" i="17"/>
  <c r="T26" i="17"/>
  <c r="D26" i="17"/>
  <c r="T25" i="17"/>
  <c r="D25" i="17"/>
  <c r="T24" i="17"/>
  <c r="D24" i="17"/>
  <c r="T23" i="17"/>
  <c r="D23" i="17"/>
  <c r="T22" i="17"/>
  <c r="D22" i="17"/>
  <c r="T21" i="17"/>
  <c r="D21" i="17"/>
  <c r="T20" i="17"/>
  <c r="D20" i="17"/>
  <c r="T19" i="17"/>
  <c r="D19" i="17"/>
  <c r="T18" i="17"/>
  <c r="D18" i="17"/>
  <c r="T243" i="16"/>
  <c r="D243" i="16"/>
  <c r="T242" i="16"/>
  <c r="D242" i="16"/>
  <c r="T241" i="16"/>
  <c r="D241" i="16"/>
  <c r="T240" i="16"/>
  <c r="D240" i="16"/>
  <c r="T239" i="16"/>
  <c r="D239" i="16"/>
  <c r="T238" i="16"/>
  <c r="D238" i="16"/>
  <c r="T237" i="16"/>
  <c r="D237" i="16"/>
  <c r="T236" i="16"/>
  <c r="D236" i="16"/>
  <c r="T235" i="16"/>
  <c r="D235" i="16"/>
  <c r="T234" i="16"/>
  <c r="D234" i="16"/>
  <c r="T233" i="16"/>
  <c r="D233" i="16"/>
  <c r="T232" i="16"/>
  <c r="D232" i="16"/>
  <c r="T231" i="16"/>
  <c r="D231" i="16"/>
  <c r="T230" i="16"/>
  <c r="D230" i="16"/>
  <c r="T229" i="16"/>
  <c r="D229" i="16"/>
  <c r="T228" i="16"/>
  <c r="D228" i="16"/>
  <c r="T201" i="16"/>
  <c r="D201" i="16"/>
  <c r="T200" i="16"/>
  <c r="D200" i="16"/>
  <c r="T199" i="16"/>
  <c r="D199" i="16"/>
  <c r="T198" i="16"/>
  <c r="D198" i="16"/>
  <c r="T197" i="16"/>
  <c r="D197" i="16"/>
  <c r="T196" i="16"/>
  <c r="D196" i="16"/>
  <c r="T195" i="16"/>
  <c r="D195" i="16"/>
  <c r="T194" i="16"/>
  <c r="D194" i="16"/>
  <c r="T193" i="16"/>
  <c r="D193" i="16"/>
  <c r="T192" i="16"/>
  <c r="D192" i="16"/>
  <c r="T191" i="16"/>
  <c r="D191" i="16"/>
  <c r="T190" i="16"/>
  <c r="D190" i="16"/>
  <c r="T189" i="16"/>
  <c r="D189" i="16"/>
  <c r="T188" i="16"/>
  <c r="D188" i="16"/>
  <c r="T187" i="16"/>
  <c r="D187" i="16"/>
  <c r="T186" i="16"/>
  <c r="D186" i="16"/>
  <c r="T159" i="16"/>
  <c r="D159" i="16"/>
  <c r="T158" i="16"/>
  <c r="D158" i="16"/>
  <c r="T157" i="16"/>
  <c r="D157" i="16"/>
  <c r="T156" i="16"/>
  <c r="D156" i="16"/>
  <c r="T155" i="16"/>
  <c r="D155" i="16"/>
  <c r="T154" i="16"/>
  <c r="D154" i="16"/>
  <c r="T153" i="16"/>
  <c r="D153" i="16"/>
  <c r="T152" i="16"/>
  <c r="D152" i="16"/>
  <c r="T151" i="16"/>
  <c r="D151" i="16"/>
  <c r="T150" i="16"/>
  <c r="D150" i="16"/>
  <c r="T149" i="16"/>
  <c r="D149" i="16"/>
  <c r="T148" i="16"/>
  <c r="D148" i="16"/>
  <c r="T147" i="16"/>
  <c r="D147" i="16"/>
  <c r="T146" i="16"/>
  <c r="D146" i="16"/>
  <c r="T145" i="16"/>
  <c r="D145" i="16"/>
  <c r="T144" i="16"/>
  <c r="D144" i="16"/>
  <c r="T117" i="16"/>
  <c r="D117" i="16"/>
  <c r="T116" i="16"/>
  <c r="D116" i="16"/>
  <c r="T115" i="16"/>
  <c r="D115" i="16"/>
  <c r="T114" i="16"/>
  <c r="D114" i="16"/>
  <c r="T113" i="16"/>
  <c r="D113" i="16"/>
  <c r="T112" i="16"/>
  <c r="D112" i="16"/>
  <c r="T111" i="16"/>
  <c r="D111" i="16"/>
  <c r="T110" i="16"/>
  <c r="D110" i="16"/>
  <c r="T109" i="16"/>
  <c r="D109" i="16"/>
  <c r="T108" i="16"/>
  <c r="D108" i="16"/>
  <c r="T107" i="16"/>
  <c r="D107" i="16"/>
  <c r="T106" i="16"/>
  <c r="D106" i="16"/>
  <c r="T105" i="16"/>
  <c r="D105" i="16"/>
  <c r="T104" i="16"/>
  <c r="D104" i="16"/>
  <c r="T103" i="16"/>
  <c r="D103" i="16"/>
  <c r="T102" i="16"/>
  <c r="D102" i="16"/>
  <c r="T75" i="16"/>
  <c r="D75" i="16"/>
  <c r="T74" i="16"/>
  <c r="D74" i="16"/>
  <c r="T73" i="16"/>
  <c r="D73" i="16"/>
  <c r="T72" i="16"/>
  <c r="D72" i="16"/>
  <c r="T71" i="16"/>
  <c r="D71" i="16"/>
  <c r="T70" i="16"/>
  <c r="D70" i="16"/>
  <c r="T69" i="16"/>
  <c r="D69" i="16"/>
  <c r="T68" i="16"/>
  <c r="D68" i="16"/>
  <c r="T67" i="16"/>
  <c r="D67" i="16"/>
  <c r="T66" i="16"/>
  <c r="D66" i="16"/>
  <c r="T65" i="16"/>
  <c r="D65" i="16"/>
  <c r="T64" i="16"/>
  <c r="D64" i="16"/>
  <c r="T63" i="16"/>
  <c r="D63" i="16"/>
  <c r="T62" i="16"/>
  <c r="D62" i="16"/>
  <c r="T61" i="16"/>
  <c r="D61" i="16"/>
  <c r="T60" i="16"/>
  <c r="D60" i="16"/>
  <c r="T33" i="16"/>
  <c r="D33" i="16"/>
  <c r="T32" i="16"/>
  <c r="D32" i="16"/>
  <c r="T31" i="16"/>
  <c r="D31" i="16"/>
  <c r="T30" i="16"/>
  <c r="D30" i="16"/>
  <c r="T29" i="16"/>
  <c r="D29" i="16"/>
  <c r="T28" i="16"/>
  <c r="D28" i="16"/>
  <c r="T27" i="16"/>
  <c r="D27" i="16"/>
  <c r="T26" i="16"/>
  <c r="D26" i="16"/>
  <c r="T25" i="16"/>
  <c r="D25" i="16"/>
  <c r="T24" i="16"/>
  <c r="D24" i="16"/>
  <c r="T23" i="16"/>
  <c r="D23" i="16"/>
  <c r="T22" i="16"/>
  <c r="D22" i="16"/>
  <c r="T21" i="16"/>
  <c r="D21" i="16"/>
  <c r="T20" i="16"/>
  <c r="D20" i="16"/>
  <c r="T19" i="16"/>
  <c r="D19" i="16"/>
  <c r="T18" i="16"/>
  <c r="D18" i="16"/>
  <c r="T243" i="15"/>
  <c r="D243" i="15"/>
  <c r="T242" i="15"/>
  <c r="D242" i="15"/>
  <c r="T241" i="15"/>
  <c r="D241" i="15"/>
  <c r="T240" i="15"/>
  <c r="D240" i="15"/>
  <c r="T239" i="15"/>
  <c r="D239" i="15"/>
  <c r="T238" i="15"/>
  <c r="D238" i="15"/>
  <c r="T237" i="15"/>
  <c r="D237" i="15"/>
  <c r="T236" i="15"/>
  <c r="D236" i="15"/>
  <c r="T235" i="15"/>
  <c r="D235" i="15"/>
  <c r="T234" i="15"/>
  <c r="D234" i="15"/>
  <c r="T233" i="15"/>
  <c r="D233" i="15"/>
  <c r="T232" i="15"/>
  <c r="D232" i="15"/>
  <c r="T231" i="15"/>
  <c r="D231" i="15"/>
  <c r="T230" i="15"/>
  <c r="D230" i="15"/>
  <c r="T229" i="15"/>
  <c r="D229" i="15"/>
  <c r="T228" i="15"/>
  <c r="D228" i="15"/>
  <c r="T201" i="15"/>
  <c r="D201" i="15"/>
  <c r="T200" i="15"/>
  <c r="D200" i="15"/>
  <c r="T199" i="15"/>
  <c r="D199" i="15"/>
  <c r="T198" i="15"/>
  <c r="D198" i="15"/>
  <c r="T197" i="15"/>
  <c r="D197" i="15"/>
  <c r="T196" i="15"/>
  <c r="D196" i="15"/>
  <c r="T195" i="15"/>
  <c r="D195" i="15"/>
  <c r="T194" i="15"/>
  <c r="D194" i="15"/>
  <c r="T193" i="15"/>
  <c r="D193" i="15"/>
  <c r="T192" i="15"/>
  <c r="D192" i="15"/>
  <c r="T191" i="15"/>
  <c r="D191" i="15"/>
  <c r="T190" i="15"/>
  <c r="D190" i="15"/>
  <c r="T189" i="15"/>
  <c r="D189" i="15"/>
  <c r="T188" i="15"/>
  <c r="D188" i="15"/>
  <c r="T187" i="15"/>
  <c r="D187" i="15"/>
  <c r="T186" i="15"/>
  <c r="D186" i="15"/>
  <c r="T159" i="15"/>
  <c r="D159" i="15"/>
  <c r="T158" i="15"/>
  <c r="D158" i="15"/>
  <c r="T157" i="15"/>
  <c r="D157" i="15"/>
  <c r="T156" i="15"/>
  <c r="D156" i="15"/>
  <c r="T155" i="15"/>
  <c r="D155" i="15"/>
  <c r="T154" i="15"/>
  <c r="D154" i="15"/>
  <c r="T153" i="15"/>
  <c r="D153" i="15"/>
  <c r="T152" i="15"/>
  <c r="D152" i="15"/>
  <c r="T151" i="15"/>
  <c r="D151" i="15"/>
  <c r="T150" i="15"/>
  <c r="D150" i="15"/>
  <c r="T149" i="15"/>
  <c r="D149" i="15"/>
  <c r="T148" i="15"/>
  <c r="D148" i="15"/>
  <c r="T147" i="15"/>
  <c r="D147" i="15"/>
  <c r="T146" i="15"/>
  <c r="D146" i="15"/>
  <c r="T145" i="15"/>
  <c r="D145" i="15"/>
  <c r="T144" i="15"/>
  <c r="D144" i="15"/>
  <c r="T117" i="15"/>
  <c r="D117" i="15"/>
  <c r="T116" i="15"/>
  <c r="D116" i="15"/>
  <c r="T115" i="15"/>
  <c r="D115" i="15"/>
  <c r="T114" i="15"/>
  <c r="D114" i="15"/>
  <c r="T113" i="15"/>
  <c r="D113" i="15"/>
  <c r="T112" i="15"/>
  <c r="D112" i="15"/>
  <c r="T111" i="15"/>
  <c r="D111" i="15"/>
  <c r="T110" i="15"/>
  <c r="D110" i="15"/>
  <c r="T109" i="15"/>
  <c r="D109" i="15"/>
  <c r="T108" i="15"/>
  <c r="D108" i="15"/>
  <c r="T107" i="15"/>
  <c r="D107" i="15"/>
  <c r="T106" i="15"/>
  <c r="D106" i="15"/>
  <c r="T105" i="15"/>
  <c r="D105" i="15"/>
  <c r="T104" i="15"/>
  <c r="D104" i="15"/>
  <c r="T103" i="15"/>
  <c r="D103" i="15"/>
  <c r="T102" i="15"/>
  <c r="D102" i="15"/>
  <c r="T75" i="15"/>
  <c r="D75" i="15"/>
  <c r="T74" i="15"/>
  <c r="D74" i="15"/>
  <c r="T73" i="15"/>
  <c r="D73" i="15"/>
  <c r="T72" i="15"/>
  <c r="D72" i="15"/>
  <c r="T71" i="15"/>
  <c r="D71" i="15"/>
  <c r="T70" i="15"/>
  <c r="D70" i="15"/>
  <c r="T69" i="15"/>
  <c r="D69" i="15"/>
  <c r="T68" i="15"/>
  <c r="D68" i="15"/>
  <c r="T67" i="15"/>
  <c r="D67" i="15"/>
  <c r="T66" i="15"/>
  <c r="D66" i="15"/>
  <c r="T65" i="15"/>
  <c r="D65" i="15"/>
  <c r="T64" i="15"/>
  <c r="D64" i="15"/>
  <c r="T63" i="15"/>
  <c r="D63" i="15"/>
  <c r="T62" i="15"/>
  <c r="D62" i="15"/>
  <c r="T61" i="15"/>
  <c r="D61" i="15"/>
  <c r="T60" i="15"/>
  <c r="D60" i="15"/>
  <c r="T33" i="15"/>
  <c r="D33" i="15"/>
  <c r="T32" i="15"/>
  <c r="D32" i="15"/>
  <c r="T31" i="15"/>
  <c r="D31" i="15"/>
  <c r="T30" i="15"/>
  <c r="D30" i="15"/>
  <c r="T29" i="15"/>
  <c r="D29" i="15"/>
  <c r="T28" i="15"/>
  <c r="D28" i="15"/>
  <c r="T27" i="15"/>
  <c r="D27" i="15"/>
  <c r="T26" i="15"/>
  <c r="D26" i="15"/>
  <c r="T25" i="15"/>
  <c r="D25" i="15"/>
  <c r="T24" i="15"/>
  <c r="D24" i="15"/>
  <c r="T23" i="15"/>
  <c r="D23" i="15"/>
  <c r="T22" i="15"/>
  <c r="D22" i="15"/>
  <c r="T21" i="15"/>
  <c r="D21" i="15"/>
  <c r="T20" i="15"/>
  <c r="D20" i="15"/>
  <c r="T19" i="15"/>
  <c r="D19" i="15"/>
  <c r="T18" i="15"/>
  <c r="D18" i="15"/>
  <c r="DM44" i="6"/>
  <c r="DM39" i="6"/>
  <c r="G33" i="14"/>
  <c r="G32" i="14"/>
  <c r="G29" i="14"/>
  <c r="G28" i="14"/>
  <c r="G25" i="14"/>
  <c r="G24" i="14"/>
  <c r="G21" i="14"/>
  <c r="G20" i="14"/>
  <c r="G17" i="14"/>
  <c r="G16" i="14"/>
  <c r="G13" i="14"/>
  <c r="G12" i="14"/>
  <c r="G9" i="14"/>
  <c r="G8" i="14"/>
  <c r="G5" i="14"/>
  <c r="G4" i="14"/>
  <c r="F57" i="12"/>
  <c r="F56" i="12"/>
  <c r="F55" i="12"/>
  <c r="F54" i="12"/>
  <c r="F53" i="12"/>
  <c r="F52" i="12"/>
  <c r="F51" i="12"/>
  <c r="F50" i="12"/>
  <c r="F49" i="12"/>
  <c r="F47" i="12"/>
  <c r="F57" i="11"/>
  <c r="F56" i="11"/>
  <c r="F55" i="11"/>
  <c r="F54" i="11"/>
  <c r="F53" i="11"/>
  <c r="F52" i="11"/>
  <c r="F51" i="11"/>
  <c r="F50" i="11"/>
  <c r="AI55" i="5"/>
  <c r="AI54" i="5"/>
  <c r="AI54" i="13"/>
  <c r="AI55" i="13"/>
  <c r="EU46" i="6"/>
  <c r="ER46" i="6"/>
  <c r="EU42" i="6"/>
  <c r="EU41" i="6"/>
  <c r="ER42" i="6"/>
  <c r="ER41" i="6"/>
  <c r="EO33" i="6"/>
  <c r="EM33" i="6"/>
  <c r="EK33" i="6"/>
  <c r="EC33" i="6"/>
  <c r="EU29" i="6"/>
  <c r="EU28" i="6"/>
  <c r="EU27" i="6"/>
  <c r="EU26" i="6"/>
  <c r="EU25" i="6"/>
  <c r="EU24" i="6"/>
  <c r="ER29" i="6"/>
  <c r="ER28" i="6"/>
  <c r="ER27" i="6"/>
  <c r="ER26" i="6"/>
  <c r="ER25" i="6"/>
  <c r="ER24" i="6"/>
  <c r="ET46" i="6"/>
  <c r="ET42" i="6"/>
  <c r="ET41" i="6"/>
  <c r="EA46" i="6"/>
  <c r="EA42" i="6"/>
  <c r="EA41" i="6"/>
  <c r="EI33" i="6"/>
  <c r="EG33" i="6"/>
  <c r="EE33" i="6"/>
  <c r="DM37" i="6"/>
  <c r="DM36" i="6"/>
  <c r="DM35" i="6"/>
  <c r="DM34" i="6"/>
  <c r="EU12" i="6"/>
  <c r="EU11" i="6"/>
  <c r="EU10" i="6"/>
  <c r="EU9" i="6"/>
  <c r="EU8" i="6"/>
  <c r="EU7" i="6"/>
  <c r="ER12" i="6"/>
  <c r="ER11" i="6"/>
  <c r="ER10" i="6"/>
  <c r="ER9" i="6"/>
  <c r="ER8" i="6"/>
  <c r="ER7" i="6"/>
  <c r="EO16" i="6"/>
  <c r="EM16" i="6"/>
  <c r="EK16" i="6"/>
  <c r="EC16" i="6"/>
  <c r="DM20" i="6"/>
  <c r="DM19" i="6"/>
  <c r="DM18" i="6"/>
  <c r="DM17" i="6"/>
  <c r="EI16" i="6"/>
  <c r="EG16" i="6"/>
  <c r="EE16" i="6"/>
  <c r="CQ14" i="6"/>
  <c r="CQ13" i="6"/>
  <c r="CQ12" i="6"/>
  <c r="CQ11" i="6"/>
  <c r="CQ10" i="6"/>
  <c r="CQ9" i="6"/>
  <c r="CQ8" i="6"/>
  <c r="CQ7" i="6"/>
  <c r="CA14" i="6"/>
  <c r="CA13" i="6"/>
  <c r="CA12" i="6"/>
  <c r="CA11" i="6"/>
  <c r="CA10" i="6"/>
  <c r="CA9" i="6"/>
  <c r="CA8" i="6"/>
  <c r="CA7" i="6"/>
  <c r="DI30" i="6"/>
  <c r="DF30" i="6"/>
  <c r="DI26" i="6"/>
  <c r="DI25" i="6"/>
  <c r="DF26" i="6"/>
  <c r="DF25" i="6"/>
  <c r="DI21" i="6"/>
  <c r="DI20" i="6"/>
  <c r="DI19" i="6"/>
  <c r="DI18" i="6"/>
  <c r="DF21" i="6"/>
  <c r="DF20" i="6"/>
  <c r="DF19" i="6"/>
  <c r="DF18" i="6"/>
  <c r="DI14" i="6"/>
  <c r="DI13" i="6"/>
  <c r="DI12" i="6"/>
  <c r="DI11" i="6"/>
  <c r="DI10" i="6"/>
  <c r="DI9" i="6"/>
  <c r="DI8" i="6"/>
  <c r="DI7" i="6"/>
  <c r="DF14" i="6"/>
  <c r="DF13" i="6"/>
  <c r="DF12" i="6"/>
  <c r="DF11" i="6"/>
  <c r="DF10" i="6"/>
  <c r="DF9" i="6"/>
  <c r="DF8" i="6"/>
  <c r="DF7" i="6"/>
  <c r="AS52" i="13"/>
  <c r="AS51" i="13"/>
  <c r="AS50" i="13"/>
  <c r="AS49" i="13"/>
  <c r="AS48" i="13"/>
  <c r="AS47" i="13"/>
  <c r="AS46" i="13"/>
  <c r="AS45" i="13"/>
  <c r="CE41" i="13"/>
  <c r="AK41" i="13"/>
  <c r="Q41" i="13"/>
  <c r="E41" i="13" s="1"/>
  <c r="H41" i="13"/>
  <c r="D41" i="13" s="1"/>
  <c r="CE40" i="13"/>
  <c r="AK40" i="13"/>
  <c r="Q40" i="13"/>
  <c r="EC28" i="6" s="1"/>
  <c r="H40" i="13"/>
  <c r="D40" i="13" s="1"/>
  <c r="CE39" i="13"/>
  <c r="AK39" i="13"/>
  <c r="Q39" i="13"/>
  <c r="E39" i="13" s="1"/>
  <c r="H39" i="13"/>
  <c r="DM27" i="6" s="1"/>
  <c r="CE38" i="13"/>
  <c r="AK38" i="13"/>
  <c r="Q38" i="13"/>
  <c r="E38" i="13" s="1"/>
  <c r="H38" i="13"/>
  <c r="DM26" i="6" s="1"/>
  <c r="Q37" i="13"/>
  <c r="EC25" i="6" s="1"/>
  <c r="H37" i="13"/>
  <c r="D37" i="13" s="1"/>
  <c r="E37" i="13"/>
  <c r="Q36" i="13"/>
  <c r="E36" i="13" s="1"/>
  <c r="H36" i="13"/>
  <c r="DM24" i="6" s="1"/>
  <c r="CE18" i="13"/>
  <c r="AK18" i="13"/>
  <c r="Q18" i="13"/>
  <c r="EC12" i="6" s="1"/>
  <c r="H18" i="13"/>
  <c r="D18" i="13" s="1"/>
  <c r="CE17" i="13"/>
  <c r="AK17" i="13"/>
  <c r="Q17" i="13"/>
  <c r="E17" i="13" s="1"/>
  <c r="H17" i="13"/>
  <c r="DM11" i="6" s="1"/>
  <c r="CE16" i="13"/>
  <c r="AK16" i="13"/>
  <c r="Q16" i="13"/>
  <c r="EC10" i="6" s="1"/>
  <c r="H16" i="13"/>
  <c r="D16" i="13" s="1"/>
  <c r="E16" i="13"/>
  <c r="CE15" i="13"/>
  <c r="AK15" i="13"/>
  <c r="Q15" i="13"/>
  <c r="E15" i="13" s="1"/>
  <c r="H15" i="13"/>
  <c r="DM9" i="6" s="1"/>
  <c r="Q14" i="13"/>
  <c r="EC8" i="6" s="1"/>
  <c r="H14" i="13"/>
  <c r="D14" i="13" s="1"/>
  <c r="Q13" i="13"/>
  <c r="E13" i="13" s="1"/>
  <c r="H13" i="13"/>
  <c r="DM7" i="6" s="1"/>
  <c r="K36" i="12"/>
  <c r="CQ21" i="6" s="1"/>
  <c r="K32" i="12"/>
  <c r="K28" i="12"/>
  <c r="CQ20" i="6" s="1"/>
  <c r="K24" i="12"/>
  <c r="CA20" i="6" s="1"/>
  <c r="K20" i="12"/>
  <c r="CQ19" i="6" s="1"/>
  <c r="K16" i="12"/>
  <c r="CA19" i="6" s="1"/>
  <c r="K12" i="12"/>
  <c r="CQ18" i="6" s="1"/>
  <c r="K8" i="12"/>
  <c r="CA18" i="6" s="1"/>
  <c r="FO14" i="6"/>
  <c r="FO13" i="6"/>
  <c r="FO12" i="6"/>
  <c r="FO11" i="6"/>
  <c r="FO10" i="6"/>
  <c r="FO9" i="6"/>
  <c r="FO8" i="6"/>
  <c r="FO7" i="6"/>
  <c r="EY14" i="6"/>
  <c r="EY13" i="6"/>
  <c r="EY12" i="6"/>
  <c r="EY11" i="6"/>
  <c r="EY10" i="6"/>
  <c r="EY9" i="6"/>
  <c r="EY8" i="6"/>
  <c r="GG30" i="6"/>
  <c r="GD30" i="6"/>
  <c r="GG26" i="6"/>
  <c r="GG25" i="6"/>
  <c r="GD26" i="6"/>
  <c r="GD25" i="6"/>
  <c r="GG21" i="6"/>
  <c r="GG20" i="6"/>
  <c r="GG19" i="6"/>
  <c r="GG18" i="6"/>
  <c r="GD21" i="6"/>
  <c r="GD20" i="6"/>
  <c r="GD19" i="6"/>
  <c r="GD18" i="6"/>
  <c r="GG14" i="6"/>
  <c r="GG13" i="6"/>
  <c r="GG12" i="6"/>
  <c r="GG11" i="6"/>
  <c r="GG10" i="6"/>
  <c r="GG9" i="6"/>
  <c r="GG8" i="6"/>
  <c r="GG7" i="6"/>
  <c r="GD14" i="6"/>
  <c r="GD13" i="6"/>
  <c r="GD12" i="6"/>
  <c r="GD11" i="6"/>
  <c r="GD10" i="6"/>
  <c r="GD9" i="6"/>
  <c r="GD8" i="6"/>
  <c r="GD7" i="6"/>
  <c r="BW49" i="6"/>
  <c r="BT49" i="6"/>
  <c r="BW45" i="6"/>
  <c r="BW44" i="6"/>
  <c r="BT45" i="6"/>
  <c r="BT44" i="6"/>
  <c r="BW40" i="6"/>
  <c r="BW39" i="6"/>
  <c r="BW38" i="6"/>
  <c r="BW37" i="6"/>
  <c r="BT40" i="6"/>
  <c r="BT39" i="6"/>
  <c r="BT38" i="6"/>
  <c r="BT37" i="6"/>
  <c r="BW33" i="6"/>
  <c r="BW32" i="6"/>
  <c r="BW31" i="6"/>
  <c r="BW30" i="6"/>
  <c r="BT33" i="6"/>
  <c r="BT32" i="6"/>
  <c r="BT31" i="6"/>
  <c r="BT30" i="6"/>
  <c r="BW29" i="6"/>
  <c r="BW28" i="6"/>
  <c r="BW27" i="6"/>
  <c r="BW26" i="6"/>
  <c r="BT29" i="6"/>
  <c r="BT28" i="6"/>
  <c r="BT27" i="6"/>
  <c r="BT26" i="6"/>
  <c r="BW22" i="6"/>
  <c r="BW21" i="6"/>
  <c r="BW20" i="6"/>
  <c r="BW19" i="6"/>
  <c r="BW18" i="6"/>
  <c r="BW17" i="6"/>
  <c r="BW16" i="6"/>
  <c r="BW15" i="6"/>
  <c r="BT22" i="6"/>
  <c r="BT21" i="6"/>
  <c r="BT20" i="6"/>
  <c r="BT19" i="6"/>
  <c r="BT18" i="6"/>
  <c r="BT17" i="6"/>
  <c r="BT16" i="6"/>
  <c r="BT15" i="6"/>
  <c r="BW14" i="6"/>
  <c r="BW13" i="6"/>
  <c r="BW12" i="6"/>
  <c r="BW11" i="6"/>
  <c r="BW10" i="6"/>
  <c r="BW9" i="6"/>
  <c r="BW8" i="6"/>
  <c r="BW7" i="6"/>
  <c r="BT14" i="6"/>
  <c r="BT13" i="6"/>
  <c r="BT12" i="6"/>
  <c r="BT11" i="6"/>
  <c r="BT10" i="6"/>
  <c r="BT9" i="6"/>
  <c r="BT8" i="6"/>
  <c r="BT7" i="6"/>
  <c r="AO3" i="6"/>
  <c r="K36" i="11"/>
  <c r="FO21" i="6" s="1"/>
  <c r="K32" i="11"/>
  <c r="T34" i="11" s="1"/>
  <c r="K28" i="11"/>
  <c r="FO20" i="6" s="1"/>
  <c r="T26" i="11"/>
  <c r="EY26" i="6" s="1"/>
  <c r="K24" i="11"/>
  <c r="EY20" i="6" s="1"/>
  <c r="K20" i="11"/>
  <c r="FO19" i="6" s="1"/>
  <c r="K16" i="11"/>
  <c r="K12" i="11"/>
  <c r="FO18" i="6" s="1"/>
  <c r="K8" i="11"/>
  <c r="F46" i="11" s="1"/>
  <c r="AS45" i="5"/>
  <c r="AS46" i="5"/>
  <c r="AS47" i="5"/>
  <c r="AS48" i="5"/>
  <c r="AS49" i="5"/>
  <c r="AS52" i="5"/>
  <c r="AS51" i="5"/>
  <c r="AS50" i="5"/>
  <c r="AK46" i="6"/>
  <c r="AH46" i="6"/>
  <c r="AJ46" i="6"/>
  <c r="Q46" i="6"/>
  <c r="AH42" i="6"/>
  <c r="AK41" i="6"/>
  <c r="AH41" i="6"/>
  <c r="AK42" i="6"/>
  <c r="AJ42" i="6"/>
  <c r="AJ41" i="6"/>
  <c r="C44" i="6"/>
  <c r="Q42" i="6"/>
  <c r="Q41" i="6"/>
  <c r="C39" i="6"/>
  <c r="C31" i="6"/>
  <c r="AE33" i="6"/>
  <c r="AC33" i="6"/>
  <c r="AA33" i="6"/>
  <c r="Y33" i="6"/>
  <c r="W33" i="6"/>
  <c r="U33" i="6"/>
  <c r="S33" i="6"/>
  <c r="C37" i="6"/>
  <c r="C36" i="6"/>
  <c r="C35" i="6"/>
  <c r="C34" i="6"/>
  <c r="AK29" i="6"/>
  <c r="AK28" i="6"/>
  <c r="AK27" i="6"/>
  <c r="AK26" i="6"/>
  <c r="AK25" i="6"/>
  <c r="AK24" i="6"/>
  <c r="AJ29" i="6"/>
  <c r="AJ28" i="6"/>
  <c r="AJ27" i="6"/>
  <c r="AJ26" i="6"/>
  <c r="AJ25" i="6"/>
  <c r="AJ24" i="6"/>
  <c r="AH29" i="6"/>
  <c r="AH28" i="6"/>
  <c r="AH27" i="6"/>
  <c r="AH26" i="6"/>
  <c r="AH25" i="6"/>
  <c r="AH24" i="6"/>
  <c r="Q29" i="6"/>
  <c r="Q28" i="6"/>
  <c r="Q27" i="6"/>
  <c r="Q26" i="6"/>
  <c r="Q25" i="6"/>
  <c r="Q24" i="6"/>
  <c r="C22" i="6"/>
  <c r="AE16" i="6"/>
  <c r="AC16" i="6"/>
  <c r="AA16" i="6"/>
  <c r="Y16" i="6"/>
  <c r="W16" i="6"/>
  <c r="U16" i="6"/>
  <c r="S16" i="6"/>
  <c r="C20" i="6"/>
  <c r="C19" i="6"/>
  <c r="C18" i="6"/>
  <c r="C17" i="6"/>
  <c r="C14" i="6"/>
  <c r="AK12" i="6"/>
  <c r="AK11" i="6"/>
  <c r="AK10" i="6"/>
  <c r="AK9" i="6"/>
  <c r="AK8" i="6"/>
  <c r="AK7" i="6"/>
  <c r="AJ12" i="6"/>
  <c r="AJ11" i="6"/>
  <c r="AJ10" i="6"/>
  <c r="AJ9" i="6"/>
  <c r="AJ8" i="6"/>
  <c r="AJ7" i="6"/>
  <c r="AH8" i="6"/>
  <c r="AH12" i="6"/>
  <c r="AH11" i="6"/>
  <c r="AH10" i="6"/>
  <c r="AH9" i="6"/>
  <c r="AH7" i="6"/>
  <c r="Q12" i="6"/>
  <c r="Q11" i="6"/>
  <c r="Q10" i="6"/>
  <c r="Q9" i="6"/>
  <c r="Q8" i="6"/>
  <c r="Q7" i="6"/>
  <c r="C5" i="6"/>
  <c r="CE41" i="5"/>
  <c r="AK41" i="5"/>
  <c r="Q41" i="5"/>
  <c r="S29" i="6" s="1"/>
  <c r="H41" i="5"/>
  <c r="C29" i="6" s="1"/>
  <c r="CE40" i="5"/>
  <c r="AK40" i="5"/>
  <c r="Q40" i="5"/>
  <c r="S28" i="6" s="1"/>
  <c r="H40" i="5"/>
  <c r="D40" i="5" s="1"/>
  <c r="CE39" i="5"/>
  <c r="AK39" i="5"/>
  <c r="Q39" i="5"/>
  <c r="E39" i="5" s="1"/>
  <c r="H39" i="5"/>
  <c r="C27" i="6" s="1"/>
  <c r="CE38" i="5"/>
  <c r="AK38" i="5"/>
  <c r="Q38" i="5"/>
  <c r="S26" i="6" s="1"/>
  <c r="H38" i="5"/>
  <c r="D38" i="5" s="1"/>
  <c r="Q37" i="5"/>
  <c r="E37" i="5" s="1"/>
  <c r="H37" i="5"/>
  <c r="C25" i="6" s="1"/>
  <c r="Q36" i="5"/>
  <c r="S24" i="6" s="1"/>
  <c r="H36" i="5"/>
  <c r="D36" i="5" s="1"/>
  <c r="Q18" i="5"/>
  <c r="S12" i="6" s="1"/>
  <c r="Q17" i="5"/>
  <c r="S11" i="6" s="1"/>
  <c r="Q16" i="5"/>
  <c r="S10" i="6" s="1"/>
  <c r="Q15" i="5"/>
  <c r="S9" i="6" s="1"/>
  <c r="Q14" i="5"/>
  <c r="S8" i="6" s="1"/>
  <c r="Q13" i="5"/>
  <c r="S7" i="6" s="1"/>
  <c r="H18" i="5"/>
  <c r="C12" i="6" s="1"/>
  <c r="H17" i="5"/>
  <c r="C11" i="6" s="1"/>
  <c r="H16" i="5"/>
  <c r="C10" i="6" s="1"/>
  <c r="H15" i="5"/>
  <c r="C9" i="6" s="1"/>
  <c r="H14" i="5"/>
  <c r="C8" i="6" s="1"/>
  <c r="H13" i="5"/>
  <c r="C7" i="6" s="1"/>
  <c r="CE15" i="5"/>
  <c r="CE18" i="5"/>
  <c r="CE17" i="5"/>
  <c r="CE16" i="5"/>
  <c r="AK18" i="5"/>
  <c r="AK17" i="5"/>
  <c r="AK16" i="5"/>
  <c r="AK15" i="5"/>
  <c r="T18" i="11" l="1"/>
  <c r="FO25" i="6" s="1"/>
  <c r="T26" i="12"/>
  <c r="F48" i="12"/>
  <c r="E38" i="5"/>
  <c r="F47" i="11"/>
  <c r="T10" i="11"/>
  <c r="AC14" i="11" s="1"/>
  <c r="T34" i="12"/>
  <c r="AC30" i="12" s="1"/>
  <c r="CQ30" i="6" s="1"/>
  <c r="F49" i="11"/>
  <c r="F46" i="12"/>
  <c r="F48" i="11"/>
  <c r="E40" i="13"/>
  <c r="E14" i="13"/>
  <c r="F14" i="13" s="1"/>
  <c r="AR18" i="13" s="1"/>
  <c r="E18" i="13"/>
  <c r="F18" i="13" s="1"/>
  <c r="E40" i="5"/>
  <c r="E41" i="5"/>
  <c r="D41" i="5"/>
  <c r="D36" i="13"/>
  <c r="F36" i="13" s="1"/>
  <c r="D39" i="13"/>
  <c r="F39" i="13" s="1"/>
  <c r="F41" i="13"/>
  <c r="F44" i="11"/>
  <c r="F43" i="11"/>
  <c r="AC30" i="11"/>
  <c r="FO30" i="6" s="1"/>
  <c r="F45" i="11"/>
  <c r="F37" i="13"/>
  <c r="AS41" i="13" s="1"/>
  <c r="F40" i="13"/>
  <c r="D13" i="13"/>
  <c r="F13" i="13" s="1"/>
  <c r="D15" i="13"/>
  <c r="F15" i="13" s="1"/>
  <c r="F16" i="13"/>
  <c r="D17" i="13"/>
  <c r="F17" i="13" s="1"/>
  <c r="EY18" i="6"/>
  <c r="EY25" i="6"/>
  <c r="FO26" i="6"/>
  <c r="EY19" i="6"/>
  <c r="EY21" i="6"/>
  <c r="EY30" i="6"/>
  <c r="D38" i="13"/>
  <c r="F38" i="13" s="1"/>
  <c r="DM25" i="6"/>
  <c r="DM29" i="6"/>
  <c r="EC27" i="6"/>
  <c r="EC29" i="6"/>
  <c r="DM28" i="6"/>
  <c r="EC24" i="6"/>
  <c r="EC26" i="6"/>
  <c r="EC7" i="6"/>
  <c r="EC9" i="6"/>
  <c r="EC11" i="6"/>
  <c r="DM8" i="6"/>
  <c r="DM10" i="6"/>
  <c r="DM12" i="6"/>
  <c r="T10" i="12"/>
  <c r="AC14" i="12" s="1"/>
  <c r="T18" i="12"/>
  <c r="CA21" i="6"/>
  <c r="CQ26" i="6"/>
  <c r="AP16" i="13"/>
  <c r="AO39" i="13"/>
  <c r="AQ40" i="13"/>
  <c r="AP39" i="13"/>
  <c r="D39" i="5"/>
  <c r="F39" i="5" s="1"/>
  <c r="E36" i="5"/>
  <c r="D37" i="5"/>
  <c r="C24" i="6"/>
  <c r="C26" i="6"/>
  <c r="C28" i="6"/>
  <c r="S25" i="6"/>
  <c r="S27" i="6"/>
  <c r="F37" i="5"/>
  <c r="F36" i="5"/>
  <c r="F38" i="5"/>
  <c r="F40" i="5"/>
  <c r="E18" i="5"/>
  <c r="E17" i="5"/>
  <c r="E16" i="5"/>
  <c r="E15" i="5"/>
  <c r="E14" i="5"/>
  <c r="E13" i="5"/>
  <c r="D18" i="5"/>
  <c r="D17" i="5"/>
  <c r="D16" i="5"/>
  <c r="F16" i="5" s="1"/>
  <c r="D15" i="5"/>
  <c r="D14" i="5"/>
  <c r="D13" i="5"/>
  <c r="F45" i="1"/>
  <c r="Q10" i="2"/>
  <c r="Q9" i="2"/>
  <c r="Q8" i="2"/>
  <c r="Q7" i="2"/>
  <c r="Q6" i="2"/>
  <c r="Q5" i="2"/>
  <c r="Q4" i="2"/>
  <c r="P10" i="2"/>
  <c r="O10" i="2" s="1"/>
  <c r="P9" i="2"/>
  <c r="O9" i="2" s="1"/>
  <c r="P8" i="2"/>
  <c r="P7" i="2"/>
  <c r="O7" i="2" s="1"/>
  <c r="P6" i="2"/>
  <c r="O6" i="2" s="1"/>
  <c r="P5" i="2"/>
  <c r="O5" i="2" s="1"/>
  <c r="P4" i="2"/>
  <c r="Q3" i="2"/>
  <c r="O3" i="2" s="1"/>
  <c r="P3" i="2"/>
  <c r="O8" i="2"/>
  <c r="O4" i="2"/>
  <c r="F75" i="1"/>
  <c r="F74" i="1"/>
  <c r="F73" i="1"/>
  <c r="F72" i="1"/>
  <c r="A72" i="1"/>
  <c r="A32" i="14" s="1"/>
  <c r="C35" i="14" s="1"/>
  <c r="F71" i="1"/>
  <c r="F70" i="1"/>
  <c r="F69" i="1"/>
  <c r="F68" i="1"/>
  <c r="A68" i="1"/>
  <c r="A28" i="14" s="1"/>
  <c r="C31" i="14" s="1"/>
  <c r="F67" i="1"/>
  <c r="F66" i="1"/>
  <c r="F65" i="1"/>
  <c r="F64" i="1"/>
  <c r="A64" i="1"/>
  <c r="A24" i="14" s="1"/>
  <c r="C27" i="14" s="1"/>
  <c r="F63" i="1"/>
  <c r="F62" i="1"/>
  <c r="F61" i="1"/>
  <c r="F60" i="1"/>
  <c r="A60" i="1"/>
  <c r="A20" i="14" s="1"/>
  <c r="C23" i="14" s="1"/>
  <c r="F59" i="1"/>
  <c r="F58" i="1"/>
  <c r="F57" i="1"/>
  <c r="F56" i="1"/>
  <c r="A56" i="1"/>
  <c r="A16" i="14" s="1"/>
  <c r="C19" i="14" s="1"/>
  <c r="F55" i="1"/>
  <c r="F54" i="1"/>
  <c r="F53" i="1"/>
  <c r="F52" i="1"/>
  <c r="A52" i="1"/>
  <c r="A12" i="14" s="1"/>
  <c r="C15" i="14" s="1"/>
  <c r="F51" i="1"/>
  <c r="F50" i="1"/>
  <c r="F49" i="1"/>
  <c r="F48" i="1"/>
  <c r="A48" i="1"/>
  <c r="A8" i="14" s="1"/>
  <c r="C11" i="14" s="1"/>
  <c r="F47" i="1"/>
  <c r="F46" i="1"/>
  <c r="F44" i="1"/>
  <c r="A44" i="1"/>
  <c r="A4" i="14" s="1"/>
  <c r="C7" i="14" s="1"/>
  <c r="O40" i="1"/>
  <c r="G40" i="1"/>
  <c r="O39" i="1"/>
  <c r="J39" i="1"/>
  <c r="G39" i="1"/>
  <c r="A39" i="1"/>
  <c r="O38" i="1"/>
  <c r="G38" i="1"/>
  <c r="O37" i="1"/>
  <c r="J37" i="1"/>
  <c r="G37" i="1"/>
  <c r="A37" i="1"/>
  <c r="O36" i="1"/>
  <c r="G36" i="1"/>
  <c r="O35" i="1"/>
  <c r="J35" i="1"/>
  <c r="G35" i="1"/>
  <c r="A35" i="1"/>
  <c r="O34" i="1"/>
  <c r="G34" i="1"/>
  <c r="O33" i="1"/>
  <c r="J33" i="1"/>
  <c r="G33" i="1"/>
  <c r="A33" i="1"/>
  <c r="O32" i="1"/>
  <c r="G32" i="1"/>
  <c r="O31" i="1"/>
  <c r="J31" i="1"/>
  <c r="G31" i="1"/>
  <c r="A31" i="1"/>
  <c r="O30" i="1"/>
  <c r="G30" i="1"/>
  <c r="O29" i="1"/>
  <c r="J29" i="1"/>
  <c r="G29" i="1"/>
  <c r="A29" i="1"/>
  <c r="O28" i="1"/>
  <c r="G28" i="1"/>
  <c r="O27" i="1"/>
  <c r="J27" i="1"/>
  <c r="G27" i="1"/>
  <c r="A27" i="1"/>
  <c r="O26" i="1"/>
  <c r="G26" i="1"/>
  <c r="O25" i="1"/>
  <c r="J25" i="1"/>
  <c r="G25" i="1"/>
  <c r="A25" i="1"/>
  <c r="Q21" i="1"/>
  <c r="J21" i="1"/>
  <c r="F21" i="1"/>
  <c r="A21" i="1"/>
  <c r="Q20" i="1"/>
  <c r="J20" i="1"/>
  <c r="F20" i="1"/>
  <c r="A20" i="1"/>
  <c r="Q19" i="1"/>
  <c r="J19" i="1"/>
  <c r="F19" i="1"/>
  <c r="A19" i="1"/>
  <c r="Q18" i="1"/>
  <c r="J18" i="1"/>
  <c r="F18" i="1"/>
  <c r="A18" i="1"/>
  <c r="Q17" i="1"/>
  <c r="J17" i="1"/>
  <c r="F17" i="1"/>
  <c r="A17" i="1"/>
  <c r="Q16" i="1"/>
  <c r="J16" i="1"/>
  <c r="F16" i="1"/>
  <c r="A16" i="1"/>
  <c r="Q15" i="1"/>
  <c r="J15" i="1"/>
  <c r="F15" i="1"/>
  <c r="A15" i="1"/>
  <c r="Q14" i="1"/>
  <c r="J14" i="1"/>
  <c r="F14" i="1"/>
  <c r="A14" i="1"/>
  <c r="CQ25" i="6" l="1"/>
  <c r="F44" i="12"/>
  <c r="AM22" i="12"/>
  <c r="F42" i="12" s="1"/>
  <c r="F43" i="12"/>
  <c r="AS16" i="13"/>
  <c r="AP17" i="13"/>
  <c r="CA26" i="6"/>
  <c r="F45" i="12"/>
  <c r="AR40" i="13"/>
  <c r="C29" i="14"/>
  <c r="C21" i="14"/>
  <c r="C13" i="14"/>
  <c r="C4" i="14"/>
  <c r="C32" i="14"/>
  <c r="C28" i="14"/>
  <c r="C24" i="14"/>
  <c r="C20" i="14"/>
  <c r="C16" i="14"/>
  <c r="C12" i="14"/>
  <c r="C8" i="14"/>
  <c r="C5" i="14"/>
  <c r="C33" i="14"/>
  <c r="C25" i="14"/>
  <c r="C17" i="14"/>
  <c r="C9" i="14"/>
  <c r="C34" i="14"/>
  <c r="C30" i="14"/>
  <c r="C26" i="14"/>
  <c r="C22" i="14"/>
  <c r="C18" i="14"/>
  <c r="C14" i="14"/>
  <c r="C10" i="14"/>
  <c r="C6" i="14"/>
  <c r="G72" i="1"/>
  <c r="G60" i="1"/>
  <c r="G56" i="1"/>
  <c r="G52" i="1"/>
  <c r="G48" i="1"/>
  <c r="G68" i="1"/>
  <c r="G64" i="1"/>
  <c r="G44" i="1"/>
  <c r="P39" i="1"/>
  <c r="P37" i="1"/>
  <c r="P25" i="1"/>
  <c r="P27" i="1"/>
  <c r="P31" i="1"/>
  <c r="P29" i="1"/>
  <c r="P35" i="1"/>
  <c r="H39" i="1"/>
  <c r="H33" i="1"/>
  <c r="H27" i="1"/>
  <c r="H37" i="1"/>
  <c r="H31" i="1"/>
  <c r="H35" i="1"/>
  <c r="H29" i="1"/>
  <c r="H25" i="1"/>
  <c r="P33" i="1"/>
  <c r="CA25" i="6"/>
  <c r="AO41" i="13"/>
  <c r="AS38" i="13"/>
  <c r="AT38" i="13"/>
  <c r="AV39" i="13"/>
  <c r="AU39" i="13"/>
  <c r="AT41" i="13"/>
  <c r="AV40" i="13"/>
  <c r="AP41" i="13"/>
  <c r="AU38" i="13"/>
  <c r="AO40" i="13"/>
  <c r="AR41" i="13"/>
  <c r="AV38" i="13"/>
  <c r="AP40" i="13"/>
  <c r="AQ41" i="13"/>
  <c r="AQ38" i="13"/>
  <c r="AT39" i="13"/>
  <c r="BG39" i="13" s="1"/>
  <c r="AU40" i="13"/>
  <c r="AR38" i="13"/>
  <c r="AS39" i="13"/>
  <c r="AU17" i="13"/>
  <c r="AU15" i="13"/>
  <c r="AO16" i="13"/>
  <c r="AQ15" i="13"/>
  <c r="AO17" i="13"/>
  <c r="AV15" i="13"/>
  <c r="AV17" i="13"/>
  <c r="AT16" i="13"/>
  <c r="AR15" i="13"/>
  <c r="AQ18" i="13"/>
  <c r="F41" i="5"/>
  <c r="AQ40" i="5" s="1"/>
  <c r="F15" i="5"/>
  <c r="F18" i="5"/>
  <c r="CG23" i="9"/>
  <c r="B37" i="9"/>
  <c r="B33" i="9"/>
  <c r="K32" i="9" s="1"/>
  <c r="B17" i="9"/>
  <c r="EY7" i="6"/>
  <c r="CG33" i="9"/>
  <c r="CG17" i="9"/>
  <c r="B35" i="9"/>
  <c r="AS18" i="13"/>
  <c r="AS15" i="13"/>
  <c r="AV16" i="13"/>
  <c r="AQ17" i="13"/>
  <c r="AP18" i="13"/>
  <c r="AT18" i="13"/>
  <c r="AT15" i="13"/>
  <c r="AU16" i="13"/>
  <c r="AR17" i="13"/>
  <c r="AO18" i="13"/>
  <c r="AM22" i="11"/>
  <c r="F42" i="11" s="1"/>
  <c r="CA30" i="6"/>
  <c r="AO40" i="5"/>
  <c r="AP41" i="5"/>
  <c r="AP39" i="5"/>
  <c r="AR41" i="5"/>
  <c r="AR38" i="5"/>
  <c r="AS39" i="5"/>
  <c r="AT41" i="5"/>
  <c r="AT38" i="5"/>
  <c r="AU39" i="5"/>
  <c r="AV40" i="5"/>
  <c r="AV38" i="5"/>
  <c r="AO41" i="5"/>
  <c r="AO39" i="5"/>
  <c r="AP40" i="5"/>
  <c r="AQ41" i="5"/>
  <c r="AQ38" i="5"/>
  <c r="AS41" i="5"/>
  <c r="AS38" i="5"/>
  <c r="AU38" i="5"/>
  <c r="AU40" i="5"/>
  <c r="AV39" i="5"/>
  <c r="F14" i="5"/>
  <c r="F17" i="5"/>
  <c r="F13" i="5"/>
  <c r="CG35" i="9" l="1"/>
  <c r="BE16" i="13"/>
  <c r="B11" i="9"/>
  <c r="AO8" i="6" s="1"/>
  <c r="CG9" i="9"/>
  <c r="BX8" i="9" s="1"/>
  <c r="CG31" i="9"/>
  <c r="AT39" i="5"/>
  <c r="B19" i="9"/>
  <c r="F61" i="9" s="1"/>
  <c r="CG7" i="9"/>
  <c r="F66" i="9" s="1"/>
  <c r="AR40" i="5"/>
  <c r="BE15" i="13"/>
  <c r="B27" i="9"/>
  <c r="AO12" i="6" s="1"/>
  <c r="CG25" i="9"/>
  <c r="BE19" i="6" s="1"/>
  <c r="B25" i="9"/>
  <c r="CG15" i="9"/>
  <c r="BE39" i="13"/>
  <c r="BI39" i="13" s="1"/>
  <c r="B15" i="9"/>
  <c r="AO9" i="6" s="1"/>
  <c r="B23" i="9"/>
  <c r="B31" i="9"/>
  <c r="AO13" i="6" s="1"/>
  <c r="B7" i="9"/>
  <c r="F58" i="9" s="1"/>
  <c r="CG13" i="9"/>
  <c r="BE16" i="6" s="1"/>
  <c r="CG21" i="9"/>
  <c r="CG29" i="9"/>
  <c r="BE20" i="6" s="1"/>
  <c r="CG37" i="9"/>
  <c r="F73" i="9" s="1"/>
  <c r="B13" i="9"/>
  <c r="BE8" i="6" s="1"/>
  <c r="B21" i="9"/>
  <c r="B29" i="9"/>
  <c r="BE12" i="6" s="1"/>
  <c r="CG11" i="9"/>
  <c r="F67" i="9" s="1"/>
  <c r="CG19" i="9"/>
  <c r="BX20" i="9" s="1"/>
  <c r="CG27" i="9"/>
  <c r="B9" i="9"/>
  <c r="BE7" i="6" s="1"/>
  <c r="BE18" i="13"/>
  <c r="BE17" i="13"/>
  <c r="BG41" i="13"/>
  <c r="BG40" i="13"/>
  <c r="BC38" i="13"/>
  <c r="BA41" i="13"/>
  <c r="BG15" i="13"/>
  <c r="BI15" i="13" s="1"/>
  <c r="BC40" i="13"/>
  <c r="BE41" i="13"/>
  <c r="BE40" i="13"/>
  <c r="AO7" i="6"/>
  <c r="BG38" i="5"/>
  <c r="BG40" i="5"/>
  <c r="BA39" i="13"/>
  <c r="BC41" i="13"/>
  <c r="BA38" i="13"/>
  <c r="AW38" i="13" s="1"/>
  <c r="BG38" i="13"/>
  <c r="BE38" i="13"/>
  <c r="BA40" i="13"/>
  <c r="AW40" i="13" s="1"/>
  <c r="BC39" i="13"/>
  <c r="BA17" i="13"/>
  <c r="AW17" i="13" s="1"/>
  <c r="BC16" i="13"/>
  <c r="BC18" i="13"/>
  <c r="BC15" i="13"/>
  <c r="BC17" i="13"/>
  <c r="BE41" i="5"/>
  <c r="BG39" i="5"/>
  <c r="AO11" i="6"/>
  <c r="K24" i="9"/>
  <c r="BE18" i="6"/>
  <c r="F69" i="9"/>
  <c r="F71" i="9"/>
  <c r="BE22" i="6"/>
  <c r="F59" i="9"/>
  <c r="BE10" i="6"/>
  <c r="F63" i="9"/>
  <c r="BE14" i="6"/>
  <c r="F65" i="9"/>
  <c r="BX28" i="9"/>
  <c r="AO20" i="6"/>
  <c r="BX36" i="9"/>
  <c r="AO22" i="6"/>
  <c r="AO10" i="6"/>
  <c r="K20" i="9"/>
  <c r="AO14" i="6"/>
  <c r="K36" i="9"/>
  <c r="F68" i="9"/>
  <c r="BE17" i="6"/>
  <c r="F70" i="9"/>
  <c r="BE21" i="6"/>
  <c r="F72" i="9"/>
  <c r="F60" i="9"/>
  <c r="BE9" i="6"/>
  <c r="F62" i="9"/>
  <c r="BE11" i="6"/>
  <c r="F64" i="9"/>
  <c r="BE13" i="6"/>
  <c r="AO17" i="6"/>
  <c r="BX16" i="9"/>
  <c r="AO19" i="6"/>
  <c r="BX24" i="9"/>
  <c r="AO21" i="6"/>
  <c r="BX32" i="9"/>
  <c r="BG18" i="13"/>
  <c r="BA16" i="13"/>
  <c r="AW16" i="13" s="1"/>
  <c r="BG17" i="13"/>
  <c r="BA15" i="13"/>
  <c r="BG16" i="13"/>
  <c r="BI16" i="13" s="1"/>
  <c r="BA18" i="13"/>
  <c r="AW18" i="13" s="1"/>
  <c r="AW41" i="13"/>
  <c r="BC41" i="5"/>
  <c r="BG41" i="5"/>
  <c r="BA41" i="5"/>
  <c r="AV16" i="5"/>
  <c r="AT18" i="5"/>
  <c r="AT15" i="5"/>
  <c r="AS16" i="5"/>
  <c r="AR18" i="5"/>
  <c r="AR15" i="5"/>
  <c r="AQ17" i="5"/>
  <c r="AP18" i="5"/>
  <c r="AP16" i="5"/>
  <c r="AO17" i="5"/>
  <c r="AV17" i="5"/>
  <c r="AV15" i="5"/>
  <c r="AT16" i="5"/>
  <c r="AS18" i="5"/>
  <c r="AS15" i="5"/>
  <c r="AR17" i="5"/>
  <c r="AQ18" i="5"/>
  <c r="AQ15" i="5"/>
  <c r="AP17" i="5"/>
  <c r="AO18" i="5"/>
  <c r="AO16" i="5"/>
  <c r="AU17" i="5"/>
  <c r="AU16" i="5"/>
  <c r="AU15" i="5"/>
  <c r="AO30" i="6" l="1"/>
  <c r="BO10" i="9"/>
  <c r="AO39" i="6" s="1"/>
  <c r="AO18" i="6"/>
  <c r="K16" i="9"/>
  <c r="T18" i="9" s="1"/>
  <c r="AC14" i="9" s="1"/>
  <c r="BE15" i="6"/>
  <c r="AO16" i="6"/>
  <c r="K12" i="9"/>
  <c r="T10" i="9" s="1"/>
  <c r="K28" i="9"/>
  <c r="F52" i="9" s="1"/>
  <c r="BX12" i="9"/>
  <c r="K8" i="9"/>
  <c r="AO26" i="6" s="1"/>
  <c r="BI18" i="13"/>
  <c r="BI17" i="13"/>
  <c r="BI41" i="13"/>
  <c r="BI40" i="13"/>
  <c r="AY41" i="13"/>
  <c r="AY17" i="13"/>
  <c r="AY39" i="13"/>
  <c r="AW39" i="13"/>
  <c r="BP39" i="13" s="1"/>
  <c r="AY40" i="13"/>
  <c r="AY41" i="5"/>
  <c r="BI41" i="5"/>
  <c r="BG16" i="5"/>
  <c r="AY38" i="13"/>
  <c r="BI38" i="13"/>
  <c r="AY15" i="13"/>
  <c r="AY16" i="13"/>
  <c r="AW15" i="13"/>
  <c r="BL16" i="13" s="1"/>
  <c r="BE33" i="6"/>
  <c r="F57" i="9"/>
  <c r="BE32" i="6"/>
  <c r="F56" i="9"/>
  <c r="AO37" i="6"/>
  <c r="AO33" i="6"/>
  <c r="BO34" i="9"/>
  <c r="AO32" i="6"/>
  <c r="BO26" i="9"/>
  <c r="AO31" i="6"/>
  <c r="BO18" i="9"/>
  <c r="BF14" i="9" s="1"/>
  <c r="BE29" i="6"/>
  <c r="F53" i="9"/>
  <c r="BE28" i="6"/>
  <c r="BE27" i="6"/>
  <c r="F51" i="9"/>
  <c r="BE31" i="6"/>
  <c r="F55" i="9"/>
  <c r="BE30" i="6"/>
  <c r="F54" i="9"/>
  <c r="AO29" i="6"/>
  <c r="T34" i="9"/>
  <c r="T26" i="9"/>
  <c r="AO28" i="6"/>
  <c r="AO27" i="6"/>
  <c r="BE26" i="6"/>
  <c r="AY18" i="13"/>
  <c r="AW41" i="5"/>
  <c r="BN41" i="13"/>
  <c r="BN18" i="13"/>
  <c r="BM17" i="13"/>
  <c r="BR16" i="13"/>
  <c r="BP16" i="13"/>
  <c r="BM18" i="13"/>
  <c r="BN17" i="13"/>
  <c r="BQ16" i="13"/>
  <c r="BO16" i="13"/>
  <c r="BP41" i="13"/>
  <c r="BQ40" i="13"/>
  <c r="BO41" i="13"/>
  <c r="BR40" i="13"/>
  <c r="BP18" i="13"/>
  <c r="BQ17" i="13"/>
  <c r="BO18" i="13"/>
  <c r="BR17" i="13"/>
  <c r="BL41" i="13"/>
  <c r="BK40" i="13"/>
  <c r="BQ38" i="13"/>
  <c r="BO38" i="13"/>
  <c r="BK41" i="13"/>
  <c r="BL40" i="13"/>
  <c r="BK39" i="13"/>
  <c r="BR38" i="13"/>
  <c r="BP38" i="13"/>
  <c r="BE18" i="5"/>
  <c r="BG18" i="5"/>
  <c r="BE38" i="5"/>
  <c r="BI38" i="5" s="1"/>
  <c r="BC38" i="5"/>
  <c r="BA38" i="5"/>
  <c r="BC40" i="5"/>
  <c r="BA40" i="5"/>
  <c r="BE40" i="5"/>
  <c r="BI40" i="5" s="1"/>
  <c r="BE39" i="5"/>
  <c r="BI39" i="5" s="1"/>
  <c r="BC39" i="5"/>
  <c r="BA39" i="5"/>
  <c r="BE16" i="5"/>
  <c r="BC16" i="5"/>
  <c r="BA16" i="5"/>
  <c r="BA17" i="5"/>
  <c r="BC17" i="5"/>
  <c r="BA15" i="5"/>
  <c r="BE15" i="5"/>
  <c r="BC15" i="5"/>
  <c r="BA18" i="5"/>
  <c r="BC18" i="5"/>
  <c r="BE17" i="5"/>
  <c r="BG15" i="5"/>
  <c r="BG17" i="5"/>
  <c r="BM41" i="13" l="1"/>
  <c r="F50" i="9"/>
  <c r="BL39" i="13"/>
  <c r="BR39" i="13"/>
  <c r="CA39" i="13" s="1"/>
  <c r="BQ39" i="13"/>
  <c r="BM38" i="13"/>
  <c r="BU38" i="13" s="1"/>
  <c r="BS38" i="13" s="1"/>
  <c r="BN40" i="13"/>
  <c r="CA40" i="13" s="1"/>
  <c r="BM40" i="13"/>
  <c r="BW40" i="13" s="1"/>
  <c r="BN38" i="13"/>
  <c r="CA38" i="13" s="1"/>
  <c r="BO39" i="13"/>
  <c r="BL17" i="13"/>
  <c r="BN15" i="13"/>
  <c r="BQ15" i="13"/>
  <c r="BI16" i="5"/>
  <c r="CA41" i="13"/>
  <c r="BR15" i="13"/>
  <c r="BK17" i="13"/>
  <c r="CA16" i="13"/>
  <c r="BM15" i="13"/>
  <c r="BK16" i="13"/>
  <c r="BW16" i="13" s="1"/>
  <c r="BO15" i="13"/>
  <c r="BL18" i="13"/>
  <c r="CA18" i="13" s="1"/>
  <c r="BP15" i="13"/>
  <c r="BK18" i="13"/>
  <c r="AO38" i="6"/>
  <c r="AC30" i="9"/>
  <c r="AO45" i="6"/>
  <c r="AW22" i="9"/>
  <c r="AO44" i="6"/>
  <c r="AM22" i="9"/>
  <c r="BE37" i="6"/>
  <c r="F46" i="9"/>
  <c r="F47" i="9"/>
  <c r="BE38" i="6"/>
  <c r="BE39" i="6"/>
  <c r="F48" i="9"/>
  <c r="BF30" i="9"/>
  <c r="AO40" i="6"/>
  <c r="BE40" i="6"/>
  <c r="F49" i="9"/>
  <c r="BI18" i="5"/>
  <c r="CA17" i="13"/>
  <c r="BY39" i="13"/>
  <c r="BY41" i="13"/>
  <c r="BW41" i="13"/>
  <c r="BY40" i="13"/>
  <c r="BY17" i="13"/>
  <c r="BU41" i="13"/>
  <c r="BS41" i="13" s="1"/>
  <c r="AW39" i="5"/>
  <c r="AY39" i="5"/>
  <c r="AY40" i="5"/>
  <c r="AW40" i="5"/>
  <c r="AY38" i="5"/>
  <c r="AW38" i="5"/>
  <c r="AW18" i="5"/>
  <c r="AY18" i="5"/>
  <c r="AW16" i="5"/>
  <c r="AY16" i="5"/>
  <c r="BI17" i="5"/>
  <c r="BI15" i="5"/>
  <c r="AW15" i="5"/>
  <c r="AY15" i="5"/>
  <c r="AY17" i="5"/>
  <c r="AW17" i="5"/>
  <c r="BW39" i="13" l="1"/>
  <c r="BW18" i="13"/>
  <c r="BY18" i="13"/>
  <c r="BU39" i="13"/>
  <c r="BS39" i="13" s="1"/>
  <c r="BW38" i="13"/>
  <c r="BY38" i="13"/>
  <c r="BU40" i="13"/>
  <c r="BS40" i="13" s="1"/>
  <c r="CC40" i="13"/>
  <c r="BW17" i="13"/>
  <c r="BU17" i="13"/>
  <c r="BS17" i="13" s="1"/>
  <c r="BU18" i="13"/>
  <c r="BS18" i="13" s="1"/>
  <c r="BY16" i="13"/>
  <c r="CC16" i="13" s="1"/>
  <c r="CA15" i="13"/>
  <c r="BY15" i="13"/>
  <c r="BU16" i="13"/>
  <c r="BS16" i="13" s="1"/>
  <c r="BU15" i="13"/>
  <c r="BS15" i="13" s="1"/>
  <c r="CC41" i="13"/>
  <c r="CG41" i="13" s="1"/>
  <c r="CC38" i="13"/>
  <c r="CG38" i="13" s="1"/>
  <c r="BW15" i="13"/>
  <c r="CC18" i="13"/>
  <c r="BE45" i="6"/>
  <c r="F45" i="9"/>
  <c r="AN32" i="9"/>
  <c r="F42" i="9" s="1"/>
  <c r="AO49" i="6"/>
  <c r="BE49" i="6"/>
  <c r="F43" i="9"/>
  <c r="BE44" i="6"/>
  <c r="F44" i="9"/>
  <c r="CC17" i="13"/>
  <c r="CC39" i="13"/>
  <c r="BK41" i="5"/>
  <c r="BK39" i="5"/>
  <c r="BK40" i="5"/>
  <c r="BN41" i="5"/>
  <c r="BR39" i="5"/>
  <c r="BM41" i="5"/>
  <c r="BQ39" i="5"/>
  <c r="BM40" i="5"/>
  <c r="BP39" i="5"/>
  <c r="BN40" i="5"/>
  <c r="BO39" i="5"/>
  <c r="BL41" i="5"/>
  <c r="BL39" i="5"/>
  <c r="CA39" i="5" s="1"/>
  <c r="BO38" i="5"/>
  <c r="BP38" i="5"/>
  <c r="BQ38" i="5"/>
  <c r="BM38" i="5"/>
  <c r="BL40" i="5"/>
  <c r="BR38" i="5"/>
  <c r="BN38" i="5"/>
  <c r="BP41" i="5"/>
  <c r="BO41" i="5"/>
  <c r="BQ40" i="5"/>
  <c r="BR40" i="5"/>
  <c r="BK17" i="5"/>
  <c r="BQ15" i="5"/>
  <c r="BM15" i="5"/>
  <c r="BL17" i="5"/>
  <c r="BR15" i="5"/>
  <c r="BN15" i="5"/>
  <c r="BK18" i="5"/>
  <c r="BK16" i="5"/>
  <c r="BO15" i="5"/>
  <c r="BL18" i="5"/>
  <c r="BL16" i="5"/>
  <c r="BP15" i="5"/>
  <c r="BM17" i="5"/>
  <c r="BO16" i="5"/>
  <c r="BN17" i="5"/>
  <c r="BP16" i="5"/>
  <c r="BM18" i="5"/>
  <c r="BQ16" i="5"/>
  <c r="BN18" i="5"/>
  <c r="BR16" i="5"/>
  <c r="BQ17" i="5"/>
  <c r="BO18" i="5"/>
  <c r="BP18" i="5"/>
  <c r="BR17" i="5"/>
  <c r="CG17" i="13" l="1"/>
  <c r="CG39" i="13"/>
  <c r="CF38" i="13" s="1"/>
  <c r="AI38" i="13" s="1"/>
  <c r="CG40" i="13"/>
  <c r="CF39" i="13" s="1"/>
  <c r="AI39" i="13" s="1"/>
  <c r="CG18" i="13"/>
  <c r="CG16" i="13"/>
  <c r="CC15" i="13"/>
  <c r="CG15" i="13" s="1"/>
  <c r="CF40" i="13"/>
  <c r="AI40" i="13" s="1"/>
  <c r="CF41" i="13"/>
  <c r="AI41" i="13" s="1"/>
  <c r="CA38" i="5"/>
  <c r="CA40" i="5"/>
  <c r="CA41" i="5"/>
  <c r="BU38" i="5"/>
  <c r="BS38" i="5" s="1"/>
  <c r="BY38" i="5"/>
  <c r="CC38" i="5" s="1"/>
  <c r="BY40" i="5"/>
  <c r="BW40" i="5"/>
  <c r="BY39" i="5"/>
  <c r="CC39" i="5" s="1"/>
  <c r="BW39" i="5"/>
  <c r="BU39" i="5"/>
  <c r="BS39" i="5" s="1"/>
  <c r="BU40" i="5"/>
  <c r="BS40" i="5" s="1"/>
  <c r="BU41" i="5"/>
  <c r="BS41" i="5" s="1"/>
  <c r="BW41" i="5"/>
  <c r="BY41" i="5"/>
  <c r="BW38" i="5"/>
  <c r="BY18" i="5"/>
  <c r="BW18" i="5"/>
  <c r="BY15" i="5"/>
  <c r="BU15" i="5"/>
  <c r="BS15" i="5" s="1"/>
  <c r="BW17" i="5"/>
  <c r="BY17" i="5"/>
  <c r="BU17" i="5"/>
  <c r="BS17" i="5" s="1"/>
  <c r="CA16" i="5"/>
  <c r="BW16" i="5"/>
  <c r="BY16" i="5"/>
  <c r="BU16" i="5"/>
  <c r="BS16" i="5" s="1"/>
  <c r="BU18" i="5"/>
  <c r="BS18" i="5" s="1"/>
  <c r="CA18" i="5"/>
  <c r="CA15" i="5"/>
  <c r="CA17" i="5"/>
  <c r="BW15" i="5"/>
  <c r="CF18" i="13" l="1"/>
  <c r="AI18" i="13" s="1"/>
  <c r="H46" i="13"/>
  <c r="DO34" i="6" s="1"/>
  <c r="CF16" i="13"/>
  <c r="AI16" i="13" s="1"/>
  <c r="CF15" i="13"/>
  <c r="AI15" i="13" s="1"/>
  <c r="CF17" i="13"/>
  <c r="AI17" i="13" s="1"/>
  <c r="CC40" i="5"/>
  <c r="CC16" i="5"/>
  <c r="CG39" i="5"/>
  <c r="H47" i="13"/>
  <c r="DO35" i="6" s="1"/>
  <c r="H49" i="13"/>
  <c r="DO37" i="6" s="1"/>
  <c r="H48" i="13"/>
  <c r="S48" i="13" s="1"/>
  <c r="CG40" i="5"/>
  <c r="CC41" i="5"/>
  <c r="CG41" i="5" s="1"/>
  <c r="CG38" i="5"/>
  <c r="CG16" i="5"/>
  <c r="CC15" i="5"/>
  <c r="CG15" i="5" s="1"/>
  <c r="CC18" i="5"/>
  <c r="CG18" i="5" s="1"/>
  <c r="CC17" i="5"/>
  <c r="CG17" i="5" s="1"/>
  <c r="H25" i="13" l="1"/>
  <c r="T25" i="13" s="1"/>
  <c r="EI19" i="6" s="1"/>
  <c r="W46" i="13"/>
  <c r="EM34" i="6" s="1"/>
  <c r="U49" i="13"/>
  <c r="EK37" i="6" s="1"/>
  <c r="S46" i="13"/>
  <c r="AT49" i="13" s="1"/>
  <c r="R46" i="13"/>
  <c r="EE34" i="6" s="1"/>
  <c r="AI52" i="13"/>
  <c r="U46" i="13"/>
  <c r="EK34" i="6" s="1"/>
  <c r="H26" i="13"/>
  <c r="W26" i="13" s="1"/>
  <c r="EM20" i="6" s="1"/>
  <c r="P49" i="13"/>
  <c r="EC37" i="6" s="1"/>
  <c r="T46" i="13"/>
  <c r="EI34" i="6" s="1"/>
  <c r="Y46" i="13"/>
  <c r="EO34" i="6" s="1"/>
  <c r="T49" i="13"/>
  <c r="EI37" i="6" s="1"/>
  <c r="P46" i="13"/>
  <c r="EC34" i="6" s="1"/>
  <c r="AI49" i="13"/>
  <c r="H24" i="13"/>
  <c r="DO18" i="6" s="1"/>
  <c r="H23" i="13"/>
  <c r="DO17" i="6" s="1"/>
  <c r="S47" i="13"/>
  <c r="EG35" i="6" s="1"/>
  <c r="R47" i="13"/>
  <c r="EE35" i="6" s="1"/>
  <c r="W47" i="13"/>
  <c r="EM35" i="6" s="1"/>
  <c r="Y47" i="13"/>
  <c r="EO35" i="6" s="1"/>
  <c r="P47" i="13"/>
  <c r="EC35" i="6" s="1"/>
  <c r="AI50" i="13"/>
  <c r="R48" i="13"/>
  <c r="EE36" i="6" s="1"/>
  <c r="U47" i="13"/>
  <c r="EK35" i="6" s="1"/>
  <c r="T47" i="13"/>
  <c r="EI35" i="6" s="1"/>
  <c r="H74" i="13"/>
  <c r="DO36" i="6"/>
  <c r="H72" i="13"/>
  <c r="S49" i="13"/>
  <c r="EG37" i="6" s="1"/>
  <c r="Y49" i="13"/>
  <c r="EO37" i="6" s="1"/>
  <c r="R49" i="13"/>
  <c r="EE37" i="6" s="1"/>
  <c r="W49" i="13"/>
  <c r="EM37" i="6" s="1"/>
  <c r="W48" i="13"/>
  <c r="EM36" i="6" s="1"/>
  <c r="Y48" i="13"/>
  <c r="EO36" i="6" s="1"/>
  <c r="T48" i="13"/>
  <c r="EI36" i="6" s="1"/>
  <c r="P48" i="13"/>
  <c r="EC36" i="6" s="1"/>
  <c r="U48" i="13"/>
  <c r="EK36" i="6" s="1"/>
  <c r="AI51" i="13"/>
  <c r="DO19" i="6"/>
  <c r="AT50" i="13"/>
  <c r="AT52" i="13"/>
  <c r="AT51" i="13"/>
  <c r="EG36" i="6"/>
  <c r="U24" i="13"/>
  <c r="EK18" i="6" s="1"/>
  <c r="R25" i="13"/>
  <c r="EE19" i="6" s="1"/>
  <c r="Y25" i="13"/>
  <c r="EO19" i="6" s="1"/>
  <c r="CF38" i="5"/>
  <c r="AI38" i="5" s="1"/>
  <c r="CF39" i="5"/>
  <c r="AI39" i="5" s="1"/>
  <c r="CF40" i="5"/>
  <c r="AI40" i="5" s="1"/>
  <c r="CF41" i="5"/>
  <c r="AI41" i="5" s="1"/>
  <c r="CF17" i="5"/>
  <c r="AI17" i="5" s="1"/>
  <c r="CF15" i="5"/>
  <c r="AI15" i="5" s="1"/>
  <c r="CF18" i="5"/>
  <c r="AI18" i="5" s="1"/>
  <c r="CF16" i="5"/>
  <c r="AI16" i="5" s="1"/>
  <c r="H73" i="13" l="1"/>
  <c r="EG34" i="6"/>
  <c r="P25" i="13"/>
  <c r="EC19" i="6" s="1"/>
  <c r="AI48" i="13"/>
  <c r="H71" i="13"/>
  <c r="W25" i="13"/>
  <c r="EM19" i="6" s="1"/>
  <c r="U25" i="13"/>
  <c r="EK19" i="6" s="1"/>
  <c r="AI47" i="13"/>
  <c r="S25" i="13"/>
  <c r="U26" i="13"/>
  <c r="EK20" i="6" s="1"/>
  <c r="U23" i="13"/>
  <c r="EK17" i="6" s="1"/>
  <c r="P23" i="13"/>
  <c r="EC17" i="6" s="1"/>
  <c r="W23" i="13"/>
  <c r="EM17" i="6" s="1"/>
  <c r="R26" i="13"/>
  <c r="EE20" i="6" s="1"/>
  <c r="T23" i="13"/>
  <c r="EI17" i="6" s="1"/>
  <c r="S23" i="13"/>
  <c r="AT45" i="13" s="1"/>
  <c r="P26" i="13"/>
  <c r="EC20" i="6" s="1"/>
  <c r="S24" i="13"/>
  <c r="P24" i="13"/>
  <c r="EC18" i="6" s="1"/>
  <c r="R24" i="13"/>
  <c r="EE18" i="6" s="1"/>
  <c r="R23" i="13"/>
  <c r="EE17" i="6" s="1"/>
  <c r="S26" i="13"/>
  <c r="AT48" i="13" s="1"/>
  <c r="T26" i="13"/>
  <c r="EI20" i="6" s="1"/>
  <c r="AI46" i="13"/>
  <c r="T24" i="13"/>
  <c r="EI18" i="6" s="1"/>
  <c r="DO20" i="6"/>
  <c r="Y23" i="13"/>
  <c r="EO17" i="6" s="1"/>
  <c r="AI45" i="13"/>
  <c r="S74" i="13" s="1"/>
  <c r="Y26" i="13"/>
  <c r="EO20" i="6" s="1"/>
  <c r="Y24" i="13"/>
  <c r="EO18" i="6" s="1"/>
  <c r="W24" i="13"/>
  <c r="EM18" i="6" s="1"/>
  <c r="Q54" i="13"/>
  <c r="EC41" i="6" s="1"/>
  <c r="H56" i="13"/>
  <c r="DM42" i="6" s="1"/>
  <c r="U72" i="13"/>
  <c r="AT47" i="13"/>
  <c r="EG19" i="6"/>
  <c r="AT46" i="13"/>
  <c r="EG18" i="6"/>
  <c r="EG20" i="6"/>
  <c r="S73" i="13"/>
  <c r="H47" i="5"/>
  <c r="H46" i="5"/>
  <c r="R46" i="5" s="1"/>
  <c r="H48" i="5"/>
  <c r="H72" i="5" s="1"/>
  <c r="H49" i="5"/>
  <c r="H74" i="5" s="1"/>
  <c r="H23" i="5"/>
  <c r="H26" i="5"/>
  <c r="H73" i="5" s="1"/>
  <c r="H24" i="5"/>
  <c r="H25" i="5"/>
  <c r="H71" i="5" s="1"/>
  <c r="S71" i="13" l="1"/>
  <c r="U73" i="13"/>
  <c r="Q56" i="13"/>
  <c r="Q61" i="13" s="1"/>
  <c r="EG17" i="6"/>
  <c r="U71" i="13"/>
  <c r="Q74" i="13"/>
  <c r="Q72" i="13"/>
  <c r="U74" i="13"/>
  <c r="W74" i="13" s="1"/>
  <c r="H54" i="13"/>
  <c r="H69" i="13" s="1"/>
  <c r="Q69" i="13" s="1"/>
  <c r="S72" i="13"/>
  <c r="Q71" i="13"/>
  <c r="W71" i="13" s="1"/>
  <c r="Q73" i="13"/>
  <c r="W73" i="13" s="1"/>
  <c r="S69" i="13"/>
  <c r="EC46" i="6"/>
  <c r="H68" i="13"/>
  <c r="Q68" i="13" s="1"/>
  <c r="DM41" i="6"/>
  <c r="H61" i="13"/>
  <c r="H67" i="13" s="1"/>
  <c r="Q67" i="13" s="1"/>
  <c r="EC42" i="6"/>
  <c r="H70" i="13"/>
  <c r="Q70" i="13" s="1"/>
  <c r="E20" i="6"/>
  <c r="AI48" i="5"/>
  <c r="U34" i="6"/>
  <c r="W48" i="5"/>
  <c r="AC36" i="6" s="1"/>
  <c r="AI51" i="5"/>
  <c r="E36" i="6"/>
  <c r="W47" i="5"/>
  <c r="AC35" i="6" s="1"/>
  <c r="E35" i="6"/>
  <c r="AI50" i="5"/>
  <c r="AI47" i="5"/>
  <c r="E19" i="6"/>
  <c r="E18" i="6"/>
  <c r="AI46" i="5"/>
  <c r="AI45" i="5"/>
  <c r="E17" i="6"/>
  <c r="E37" i="6"/>
  <c r="AI52" i="5"/>
  <c r="T46" i="5"/>
  <c r="Y34" i="6" s="1"/>
  <c r="AI49" i="5"/>
  <c r="E34" i="6"/>
  <c r="P47" i="5"/>
  <c r="S35" i="6" s="1"/>
  <c r="Y47" i="5"/>
  <c r="AE35" i="6" s="1"/>
  <c r="R47" i="5"/>
  <c r="U35" i="6" s="1"/>
  <c r="S47" i="5"/>
  <c r="T47" i="5"/>
  <c r="Y35" i="6" s="1"/>
  <c r="U47" i="5"/>
  <c r="AA35" i="6" s="1"/>
  <c r="Y48" i="5"/>
  <c r="AE36" i="6" s="1"/>
  <c r="P46" i="5"/>
  <c r="S34" i="6" s="1"/>
  <c r="Y46" i="5"/>
  <c r="AE34" i="6" s="1"/>
  <c r="R48" i="5"/>
  <c r="U36" i="6" s="1"/>
  <c r="U48" i="5"/>
  <c r="AA36" i="6" s="1"/>
  <c r="S46" i="5"/>
  <c r="U46" i="5"/>
  <c r="AA34" i="6" s="1"/>
  <c r="W46" i="5"/>
  <c r="AC34" i="6" s="1"/>
  <c r="P48" i="5"/>
  <c r="S36" i="6" s="1"/>
  <c r="S48" i="5"/>
  <c r="T48" i="5"/>
  <c r="Y36" i="6" s="1"/>
  <c r="W49" i="5"/>
  <c r="AC37" i="6" s="1"/>
  <c r="S49" i="5"/>
  <c r="Y49" i="5"/>
  <c r="AE37" i="6" s="1"/>
  <c r="T49" i="5"/>
  <c r="Y37" i="6" s="1"/>
  <c r="P49" i="5"/>
  <c r="S37" i="6" s="1"/>
  <c r="R49" i="5"/>
  <c r="U37" i="6" s="1"/>
  <c r="U49" i="5"/>
  <c r="AA37" i="6" s="1"/>
  <c r="Y25" i="5"/>
  <c r="AE19" i="6" s="1"/>
  <c r="W25" i="5"/>
  <c r="AC19" i="6" s="1"/>
  <c r="U25" i="5"/>
  <c r="AA19" i="6" s="1"/>
  <c r="T25" i="5"/>
  <c r="Y19" i="6" s="1"/>
  <c r="S25" i="5"/>
  <c r="P25" i="5"/>
  <c r="S19" i="6" s="1"/>
  <c r="R25" i="5"/>
  <c r="U19" i="6" s="1"/>
  <c r="R26" i="5"/>
  <c r="U20" i="6" s="1"/>
  <c r="Y26" i="5"/>
  <c r="AE20" i="6" s="1"/>
  <c r="W26" i="5"/>
  <c r="AC20" i="6" s="1"/>
  <c r="U26" i="5"/>
  <c r="AA20" i="6" s="1"/>
  <c r="T26" i="5"/>
  <c r="Y20" i="6" s="1"/>
  <c r="S26" i="5"/>
  <c r="P26" i="5"/>
  <c r="S20" i="6" s="1"/>
  <c r="Y23" i="5"/>
  <c r="AE17" i="6" s="1"/>
  <c r="W23" i="5"/>
  <c r="AC17" i="6" s="1"/>
  <c r="U23" i="5"/>
  <c r="AA17" i="6" s="1"/>
  <c r="T23" i="5"/>
  <c r="Y17" i="6" s="1"/>
  <c r="S23" i="5"/>
  <c r="P23" i="5"/>
  <c r="S17" i="6" s="1"/>
  <c r="R23" i="5"/>
  <c r="R24" i="5"/>
  <c r="U18" i="6" s="1"/>
  <c r="Y24" i="5"/>
  <c r="AE18" i="6" s="1"/>
  <c r="W24" i="5"/>
  <c r="AC18" i="6" s="1"/>
  <c r="U24" i="5"/>
  <c r="AA18" i="6" s="1"/>
  <c r="T24" i="5"/>
  <c r="Y18" i="6" s="1"/>
  <c r="S24" i="5"/>
  <c r="P24" i="5"/>
  <c r="S18" i="6" s="1"/>
  <c r="U69" i="13" l="1"/>
  <c r="W72" i="13"/>
  <c r="S72" i="5"/>
  <c r="S74" i="5"/>
  <c r="S71" i="5"/>
  <c r="S73" i="5"/>
  <c r="W69" i="13"/>
  <c r="S68" i="13"/>
  <c r="U68" i="13"/>
  <c r="U70" i="13"/>
  <c r="S70" i="13"/>
  <c r="DM46" i="6"/>
  <c r="AT46" i="5"/>
  <c r="W18" i="6"/>
  <c r="Q56" i="5"/>
  <c r="U17" i="6"/>
  <c r="H54" i="5"/>
  <c r="AT45" i="5"/>
  <c r="W17" i="6"/>
  <c r="AT48" i="5"/>
  <c r="Q73" i="5" s="1"/>
  <c r="W20" i="6"/>
  <c r="AT47" i="5"/>
  <c r="Q71" i="5" s="1"/>
  <c r="W19" i="6"/>
  <c r="AT52" i="5"/>
  <c r="Q74" i="5" s="1"/>
  <c r="W37" i="6"/>
  <c r="AT51" i="5"/>
  <c r="Q72" i="5" s="1"/>
  <c r="W36" i="6"/>
  <c r="AT49" i="5"/>
  <c r="W34" i="6"/>
  <c r="AT50" i="5"/>
  <c r="W35" i="6"/>
  <c r="Q54" i="5"/>
  <c r="H69" i="5" s="1"/>
  <c r="H56" i="5"/>
  <c r="H70" i="5" s="1"/>
  <c r="S69" i="5" l="1"/>
  <c r="U69" i="5"/>
  <c r="Q69" i="5"/>
  <c r="W69" i="5" s="1"/>
  <c r="U70" i="5"/>
  <c r="S70" i="5"/>
  <c r="Q70" i="5"/>
  <c r="U74" i="5"/>
  <c r="W74" i="5" s="1"/>
  <c r="U72" i="5"/>
  <c r="W72" i="5" s="1"/>
  <c r="U73" i="5"/>
  <c r="W73" i="5" s="1"/>
  <c r="U71" i="5"/>
  <c r="W71" i="5" s="1"/>
  <c r="W68" i="13"/>
  <c r="W70" i="13"/>
  <c r="S67" i="13"/>
  <c r="U67" i="13"/>
  <c r="C42" i="6"/>
  <c r="H61" i="5"/>
  <c r="H67" i="5" s="1"/>
  <c r="C41" i="6"/>
  <c r="S42" i="6"/>
  <c r="Q61" i="5"/>
  <c r="H68" i="5" s="1"/>
  <c r="S41" i="6"/>
  <c r="W70" i="5" l="1"/>
  <c r="S67" i="5"/>
  <c r="Q67" i="5"/>
  <c r="U67" i="5"/>
  <c r="U68" i="5"/>
  <c r="S68" i="5"/>
  <c r="Q68" i="5"/>
  <c r="W67" i="13"/>
  <c r="S46" i="6"/>
  <c r="C46" i="6"/>
  <c r="W68" i="5" l="1"/>
  <c r="W67" i="5"/>
  <c r="AO15" i="6"/>
</calcChain>
</file>

<file path=xl/sharedStrings.xml><?xml version="1.0" encoding="utf-8"?>
<sst xmlns="http://schemas.openxmlformats.org/spreadsheetml/2006/main" count="2265" uniqueCount="344">
  <si>
    <t>ELENCO REGIONI PARTECIPANTI</t>
  </si>
  <si>
    <t>ELENCO GIOCATORI NELLA MANIFESTAZIONE</t>
  </si>
  <si>
    <t>LOMBARDIA</t>
  </si>
  <si>
    <t>FRIULI VENEZIA GIULIA</t>
  </si>
  <si>
    <t>MARCHE</t>
  </si>
  <si>
    <t>EMILIA ROMAGNA</t>
  </si>
  <si>
    <t>LAZIO</t>
  </si>
  <si>
    <t>VENETO</t>
  </si>
  <si>
    <t>UMBRIA</t>
  </si>
  <si>
    <t/>
  </si>
  <si>
    <t>TEAM</t>
  </si>
  <si>
    <t>DOPPIO FEMMINILE</t>
  </si>
  <si>
    <t>Regione</t>
  </si>
  <si>
    <t>Vitt. gir.</t>
  </si>
  <si>
    <t>Pos. gir.</t>
  </si>
  <si>
    <t>Pos. fin.</t>
  </si>
  <si>
    <t>Punti</t>
  </si>
  <si>
    <t>Coppia</t>
  </si>
  <si>
    <t>DOPPIO MASCHILE</t>
  </si>
  <si>
    <t>SINGOLO FEMMINILE</t>
  </si>
  <si>
    <t>Vitt. (s, n)</t>
  </si>
  <si>
    <t>Punti tot.</t>
  </si>
  <si>
    <t>Giocatrice</t>
  </si>
  <si>
    <t>SINGOLO MASCHILE</t>
  </si>
  <si>
    <t>Giocatore</t>
  </si>
  <si>
    <t>ISTRUZIONI PER LA COMPILAZIONE</t>
  </si>
  <si>
    <t>Compilare solo i campi colorati.</t>
  </si>
  <si>
    <t>Inserire le Regioni partecipanti nell'elenco.</t>
  </si>
  <si>
    <t>B</t>
  </si>
  <si>
    <t>Inserire i nomi dei giocatori, giocatrici e coppie.</t>
  </si>
  <si>
    <t>Per il Team e il Doppio Femminile specificare il numero di vittorie ottenute</t>
  </si>
  <si>
    <t>nel girone, la posizione nel girone e la posizione finale nell'evento.</t>
  </si>
  <si>
    <t xml:space="preserve">Per gli altri eventi specificare se è stata ottenuta almeno una vittoria </t>
  </si>
  <si>
    <t>C</t>
  </si>
  <si>
    <t>nei tabelloni a eliminazione diretta e la posizione finale nell'evento.</t>
  </si>
  <si>
    <t>D</t>
  </si>
  <si>
    <t>E</t>
  </si>
  <si>
    <t>F</t>
  </si>
  <si>
    <t>G</t>
  </si>
  <si>
    <t>CLASSIFICA PARZIALE - MASCHILE</t>
  </si>
  <si>
    <t>CLASSIFICA PARZIALE - FEMMINILE</t>
  </si>
  <si>
    <t>CLASSIFICA FINALE</t>
  </si>
  <si>
    <t>Punti totali</t>
  </si>
  <si>
    <t>CLASSIFICHE ORDINATE</t>
  </si>
  <si>
    <t>T</t>
  </si>
  <si>
    <t xml:space="preserve">DM1 </t>
  </si>
  <si>
    <t>DF1</t>
  </si>
  <si>
    <t>DM2</t>
  </si>
  <si>
    <t>SM1</t>
  </si>
  <si>
    <t>SM2</t>
  </si>
  <si>
    <t>SM3</t>
  </si>
  <si>
    <t>SM4</t>
  </si>
  <si>
    <t>DF2</t>
  </si>
  <si>
    <t>SF1</t>
  </si>
  <si>
    <t>SF2</t>
  </si>
  <si>
    <t>CTOTALE</t>
  </si>
  <si>
    <t>CMASCH</t>
  </si>
  <si>
    <t>CFEMM</t>
  </si>
  <si>
    <t>Singolo M</t>
  </si>
  <si>
    <t>Doppio M</t>
  </si>
  <si>
    <t>Team</t>
  </si>
  <si>
    <t>Singolo F</t>
  </si>
  <si>
    <t>Doppio F</t>
  </si>
  <si>
    <t>Bonus Team M</t>
  </si>
  <si>
    <t>Bonus Doppio F</t>
  </si>
  <si>
    <t>1° Girone</t>
  </si>
  <si>
    <t>Part. Vin. Gir.</t>
  </si>
  <si>
    <t>PV</t>
  </si>
  <si>
    <t>vs</t>
  </si>
  <si>
    <t>:</t>
  </si>
  <si>
    <t>PG</t>
  </si>
  <si>
    <t>PP</t>
  </si>
  <si>
    <t>LV</t>
  </si>
  <si>
    <t>LP</t>
  </si>
  <si>
    <t>DL</t>
  </si>
  <si>
    <t>R</t>
  </si>
  <si>
    <t>SP</t>
  </si>
  <si>
    <t>V</t>
  </si>
  <si>
    <t>P</t>
  </si>
  <si>
    <t>PIEMONTE</t>
  </si>
  <si>
    <t>GIRONE 2</t>
  </si>
  <si>
    <t>GIRONE 1</t>
  </si>
  <si>
    <t>Pt.</t>
  </si>
  <si>
    <t>TEAM MASCHILE</t>
  </si>
  <si>
    <t>FIGF - COPPA DELLE REGIONI 2015</t>
  </si>
  <si>
    <t>SEMIFINALI</t>
  </si>
  <si>
    <t>FINALE</t>
  </si>
  <si>
    <t>CLASSIFICA GIRONE 1</t>
  </si>
  <si>
    <t>CLASSIFICA GIRONE 2</t>
  </si>
  <si>
    <t>CLASSIFICA FINALE TEAM MASCHILE</t>
  </si>
  <si>
    <t>BG</t>
  </si>
  <si>
    <t>BV</t>
  </si>
  <si>
    <t>TOTALE</t>
  </si>
  <si>
    <t>1° TURNO</t>
  </si>
  <si>
    <t>OTTAVI</t>
  </si>
  <si>
    <t>QUARTI</t>
  </si>
  <si>
    <t>SEMIFINALE</t>
  </si>
  <si>
    <t>TABELLONE INDIVIDUALE MASCHILE</t>
  </si>
  <si>
    <t>COPPA DELLE REGIONI 2015</t>
  </si>
  <si>
    <t>VINCITORE INDIVIDUALE MASCHILE</t>
  </si>
  <si>
    <t>OTTAVI DI FINALE</t>
  </si>
  <si>
    <t>QUARTI DI FINALE</t>
  </si>
  <si>
    <t>TABELLONE INDIVIDUALE FEMMINILE</t>
  </si>
  <si>
    <t>TABELLONE DOPPIO FEMMINILE</t>
  </si>
  <si>
    <t>TABELLONE DOPPIO MASCHILE</t>
  </si>
  <si>
    <t>TABELLONE TEAM MASCHILE</t>
  </si>
  <si>
    <t>VINCITRICE</t>
  </si>
  <si>
    <t>CLASSIFICA FINALE DOPPIO FEMMINILE</t>
  </si>
  <si>
    <t>SORTEGGI</t>
  </si>
  <si>
    <t>VINCITORI</t>
  </si>
  <si>
    <t>CLASSIFICA FINALE DOPPIO MASCHILE</t>
  </si>
  <si>
    <t>CLASSIFICA FINALE INDIVIDUALE FEMMINILE</t>
  </si>
  <si>
    <t>M1</t>
  </si>
  <si>
    <t>M2</t>
  </si>
  <si>
    <t>M3</t>
  </si>
  <si>
    <t>M4</t>
  </si>
  <si>
    <t>DM1</t>
  </si>
  <si>
    <t>F1</t>
  </si>
  <si>
    <t>F2</t>
  </si>
  <si>
    <t>EMF1</t>
  </si>
  <si>
    <t>EMF2</t>
  </si>
  <si>
    <t>FVGF1</t>
  </si>
  <si>
    <t>FVGF2</t>
  </si>
  <si>
    <t>LAF1</t>
  </si>
  <si>
    <t>LAF2</t>
  </si>
  <si>
    <t>LOF1</t>
  </si>
  <si>
    <t>LOF2</t>
  </si>
  <si>
    <t>MAF1</t>
  </si>
  <si>
    <t>MAF2</t>
  </si>
  <si>
    <t>PIEF1</t>
  </si>
  <si>
    <t>PIEF2</t>
  </si>
  <si>
    <t>UMF1</t>
  </si>
  <si>
    <t>UMF2</t>
  </si>
  <si>
    <t>VEF1</t>
  </si>
  <si>
    <t>VEF2</t>
  </si>
  <si>
    <t>CLASSIFICA FINALE INDIVIDUALE MASCHILE</t>
  </si>
  <si>
    <t>FASE</t>
  </si>
  <si>
    <t>GIRONE</t>
  </si>
  <si>
    <t>SQUADRA A</t>
  </si>
  <si>
    <t>Inizia</t>
  </si>
  <si>
    <t>SQUADRA B</t>
  </si>
  <si>
    <t>A1</t>
  </si>
  <si>
    <t>B1</t>
  </si>
  <si>
    <t>A2</t>
  </si>
  <si>
    <t>B2</t>
  </si>
  <si>
    <t>A3</t>
  </si>
  <si>
    <t>B3</t>
  </si>
  <si>
    <t>A4</t>
  </si>
  <si>
    <t>B4</t>
  </si>
  <si>
    <t>Spareggio</t>
  </si>
  <si>
    <t>Risultato Finale</t>
  </si>
  <si>
    <t>Firma del Capitano</t>
  </si>
  <si>
    <t xml:space="preserve">B2 </t>
  </si>
  <si>
    <t>SEMIFINALE 2</t>
  </si>
  <si>
    <t>SEMIFINALE 1</t>
  </si>
  <si>
    <t>X</t>
  </si>
  <si>
    <t>CASOTTO MAURO</t>
  </si>
  <si>
    <t>RIGOTTI MASSIMO</t>
  </si>
  <si>
    <t>CAMPANER GIORGIO</t>
  </si>
  <si>
    <t>CERVESATO SAMUELE</t>
  </si>
  <si>
    <t>TOMASSETTI STEFANO</t>
  </si>
  <si>
    <t>RASCHINI FRANCESCO</t>
  </si>
  <si>
    <t>AMICHETTI MARCO</t>
  </si>
  <si>
    <t>PIETRUCCI ALESSANDRO</t>
  </si>
  <si>
    <t>BLASCO ROBERTO</t>
  </si>
  <si>
    <t>BURATTI MARCO</t>
  </si>
  <si>
    <t>MAGGIULLI ALESSANRO</t>
  </si>
  <si>
    <t>CIGNETTI ILARIO</t>
  </si>
  <si>
    <t>CODIGNOLA ANGELO</t>
  </si>
  <si>
    <t>FOCONETTI ANDREA</t>
  </si>
  <si>
    <t>SCANDROGLIO MAURIZIO</t>
  </si>
  <si>
    <t>MANTARRO SALVATORE</t>
  </si>
  <si>
    <t>BUCCI STEFANO</t>
  </si>
  <si>
    <t>SANTI DAVIDE</t>
  </si>
  <si>
    <t>DI MICCO ALESSANDRO</t>
  </si>
  <si>
    <t>NICCACCI LUCA</t>
  </si>
  <si>
    <t>MARIOTTI ATTILIO</t>
  </si>
  <si>
    <t>MONACO FILIPPO</t>
  </si>
  <si>
    <t>BILANCINI MINO</t>
  </si>
  <si>
    <t>BALLINI SIMONE</t>
  </si>
  <si>
    <t>MARTINI SERGIO</t>
  </si>
  <si>
    <t>CIOFANI FABIO</t>
  </si>
  <si>
    <t>PITORRI FRANCO</t>
  </si>
  <si>
    <t>DI TERLIZZI DANILO</t>
  </si>
  <si>
    <t>BEVILACQUA PAOLO</t>
  </si>
  <si>
    <t>FRACCARO ENRICO</t>
  </si>
  <si>
    <t>GIACOMELLI MARCO</t>
  </si>
  <si>
    <t>BRICHESE DIEGO</t>
  </si>
  <si>
    <t>MAGGIULLI ALESSANDRO</t>
  </si>
  <si>
    <t>MERIGGI LUCA</t>
  </si>
  <si>
    <t>BUSETTO OMAR</t>
  </si>
  <si>
    <t>CERVESATO SAMUEL</t>
  </si>
  <si>
    <t xml:space="preserve">VENETO </t>
  </si>
  <si>
    <t>BUCCI S.</t>
  </si>
  <si>
    <t>DI MICCO A.</t>
  </si>
  <si>
    <t>SANTI D.</t>
  </si>
  <si>
    <t>BALLINI S.</t>
  </si>
  <si>
    <t>OSTI B.</t>
  </si>
  <si>
    <t>GALLERINI S.</t>
  </si>
  <si>
    <t>RIGOTTI M.</t>
  </si>
  <si>
    <t>CASOTTO M.</t>
  </si>
  <si>
    <t>CAMPANER G.</t>
  </si>
  <si>
    <t>BUSETTO O.</t>
  </si>
  <si>
    <t>CERVESATO S.</t>
  </si>
  <si>
    <t>TONETTI O.</t>
  </si>
  <si>
    <t>MORRI F.</t>
  </si>
  <si>
    <t>SCANTAMBURLO .</t>
  </si>
  <si>
    <t>MARTINI S.</t>
  </si>
  <si>
    <t>CIOFANI F.</t>
  </si>
  <si>
    <t xml:space="preserve">PITORRI F. </t>
  </si>
  <si>
    <t>DI TERLIZZI D.</t>
  </si>
  <si>
    <t>TRIVELLONI F.</t>
  </si>
  <si>
    <t>FABI L.</t>
  </si>
  <si>
    <t>CANDUSSO A.</t>
  </si>
  <si>
    <t>MANTARRO S.</t>
  </si>
  <si>
    <t>FOCONETTI A.</t>
  </si>
  <si>
    <t>CODIGNOLA A.</t>
  </si>
  <si>
    <t>SCANDROGLIO M.</t>
  </si>
  <si>
    <t>CHECCHIN D.</t>
  </si>
  <si>
    <t>BOTTAZZO A.</t>
  </si>
  <si>
    <t>TAEGGI S.</t>
  </si>
  <si>
    <t>FOCONETTI S.</t>
  </si>
  <si>
    <t>RASCHINI F.</t>
  </si>
  <si>
    <t>PIETRUCCI A.</t>
  </si>
  <si>
    <t>AMICHETTI M.</t>
  </si>
  <si>
    <t>TOMASSETTI S.</t>
  </si>
  <si>
    <t>MERIGGI L.</t>
  </si>
  <si>
    <t>PIERONI S.</t>
  </si>
  <si>
    <t>CIPOLLETTI C.</t>
  </si>
  <si>
    <t>BLASCO R.</t>
  </si>
  <si>
    <t>BURATTI M.</t>
  </si>
  <si>
    <t>CIGNETTI I.</t>
  </si>
  <si>
    <t>MAGGIULLI A.</t>
  </si>
  <si>
    <t>GERACI L.</t>
  </si>
  <si>
    <t>COSSU S.</t>
  </si>
  <si>
    <t>MONACO F.</t>
  </si>
  <si>
    <t>NICCACCI L.</t>
  </si>
  <si>
    <t>MARIOTTI A.</t>
  </si>
  <si>
    <t>BILANCINI M.</t>
  </si>
  <si>
    <t>BALDOGRANI G.</t>
  </si>
  <si>
    <t>BIAGETTI T.</t>
  </si>
  <si>
    <t>MARINI A.</t>
  </si>
  <si>
    <t>BRICHESE D.</t>
  </si>
  <si>
    <t>GIACOMELLI M.</t>
  </si>
  <si>
    <t>FRACCARO E.</t>
  </si>
  <si>
    <t>BEVILACQUA P.</t>
  </si>
  <si>
    <t>PICCOLO S.</t>
  </si>
  <si>
    <t>MARANI G.</t>
  </si>
  <si>
    <t>ALINA IVAN A.</t>
  </si>
  <si>
    <t>TONETTI OMAR</t>
  </si>
  <si>
    <t>PIEMONTE M4</t>
  </si>
  <si>
    <t>LAZIO M4</t>
  </si>
  <si>
    <t>VENETO M1</t>
  </si>
  <si>
    <t>UMBRIA M2</t>
  </si>
  <si>
    <t>MARCHE M3</t>
  </si>
  <si>
    <t>EMILIA ROMAGNA M4</t>
  </si>
  <si>
    <t>FRIULI VENEZIA GIULIA M2</t>
  </si>
  <si>
    <t>LOMBARDIA M2</t>
  </si>
  <si>
    <t>PIEMONTE M1</t>
  </si>
  <si>
    <t>LAZIO M3</t>
  </si>
  <si>
    <t>VENETO M4</t>
  </si>
  <si>
    <t>UMBRIA M4</t>
  </si>
  <si>
    <t>FRIULI VENEZIA GIULIA M4</t>
  </si>
  <si>
    <t>MARCHE M4</t>
  </si>
  <si>
    <t>LOMBARDIA M4</t>
  </si>
  <si>
    <t>EMILIA ROMAGNA M1</t>
  </si>
  <si>
    <t>LAZIO M2</t>
  </si>
  <si>
    <t>UMBRIA M3</t>
  </si>
  <si>
    <t>PIEMONTE M2</t>
  </si>
  <si>
    <t>VENETO M3</t>
  </si>
  <si>
    <t>MARCHE M2</t>
  </si>
  <si>
    <t>EMILIA ROMAGNA M3</t>
  </si>
  <si>
    <t>LOMBARDIA M1</t>
  </si>
  <si>
    <t>FRIULI VENEZIA GIULIA M3</t>
  </si>
  <si>
    <t>LAZIO M1</t>
  </si>
  <si>
    <t>MARCHE M1</t>
  </si>
  <si>
    <t>FRIULI VENEZIA GIULIA M1</t>
  </si>
  <si>
    <t>VENETO M2</t>
  </si>
  <si>
    <t>PIEMONTE M3</t>
  </si>
  <si>
    <t>EMILIA ROMAGNA M2</t>
  </si>
  <si>
    <t>UMBRIA M1</t>
  </si>
  <si>
    <t>LOMBARDIA M3</t>
  </si>
  <si>
    <t>BURATTI / BLASCO</t>
  </si>
  <si>
    <t>CIGNETTI / MAGGIULLI</t>
  </si>
  <si>
    <t>MANTARRO / SCANDROGLIO</t>
  </si>
  <si>
    <t>FOCONETTI / CODIGNOLA</t>
  </si>
  <si>
    <t>RIGOTTI / CERVESATO</t>
  </si>
  <si>
    <t>CAMPANER / TONETTI</t>
  </si>
  <si>
    <t>MONACO / NICCACCI</t>
  </si>
  <si>
    <t>MARIOTTI / BILANCINI</t>
  </si>
  <si>
    <t>CIOFANI / DI TERLIZZI</t>
  </si>
  <si>
    <t>MARTINI / TRIVELLONI</t>
  </si>
  <si>
    <t>AMICHETTI / PIETRUCCI</t>
  </si>
  <si>
    <t>TOMASSETTI / RASCHINI</t>
  </si>
  <si>
    <t>BRICHESE / GIACOMELLI</t>
  </si>
  <si>
    <t>BEVILACQUA / FRACCARO</t>
  </si>
  <si>
    <t>SANTI / BALLINI</t>
  </si>
  <si>
    <t>BUCCI / DI MICCO</t>
  </si>
  <si>
    <t>MARINI ASIA</t>
  </si>
  <si>
    <t>CANDUSSO AURORA</t>
  </si>
  <si>
    <t>MORRI FEDERICA</t>
  </si>
  <si>
    <t>PICCOLO SAMANTHA</t>
  </si>
  <si>
    <t>COSSU SIMONA</t>
  </si>
  <si>
    <t>PIERONI STEFANIA</t>
  </si>
  <si>
    <t>OSTI BARBARA</t>
  </si>
  <si>
    <t>TAEGGI SONIA</t>
  </si>
  <si>
    <t>BIAGETTI TALITA</t>
  </si>
  <si>
    <t>GERACI LINA</t>
  </si>
  <si>
    <t>SCANTAMBURLO ELENA</t>
  </si>
  <si>
    <t>CIPOLLETTI CRISTINA</t>
  </si>
  <si>
    <t>MARANI GIADA</t>
  </si>
  <si>
    <t>BOTTAZZO ALESSIA</t>
  </si>
  <si>
    <t>GALLERANI SIMONA</t>
  </si>
  <si>
    <t>n</t>
  </si>
  <si>
    <t>s</t>
  </si>
  <si>
    <t>PIERONI-CIPOLLETTI</t>
  </si>
  <si>
    <t>BIAGETTI-MARINI</t>
  </si>
  <si>
    <t>AMICHETTI-PIETRUCCI</t>
  </si>
  <si>
    <t>TOMASSETTI-RASCHINI</t>
  </si>
  <si>
    <t>BUCCI-DI MICCO</t>
  </si>
  <si>
    <t>SANTI-BALLINI</t>
  </si>
  <si>
    <t>CIOFANI-DI TERLIZZI</t>
  </si>
  <si>
    <t>MANTARRO-SCANDROGLIO</t>
  </si>
  <si>
    <t>FOCONETTI-CODIGNOLA</t>
  </si>
  <si>
    <t>BURATTI-BLASCO</t>
  </si>
  <si>
    <t>RIGOTTI-CERVESATO</t>
  </si>
  <si>
    <t>BRICHESE-GIACOMELLI</t>
  </si>
  <si>
    <t>MARIOTTI-BILANCINI</t>
  </si>
  <si>
    <t>BEVILACQUA-FRACCARO</t>
  </si>
  <si>
    <t>CAMPANER-TONETTI</t>
  </si>
  <si>
    <t>MARTINI-TRIVELLONI</t>
  </si>
  <si>
    <t>CIGNETTI-MAGGIULLI</t>
  </si>
  <si>
    <t>MONACO-NICCACCI</t>
  </si>
  <si>
    <t>SCANTAMBURLO</t>
  </si>
  <si>
    <t>MARGIULLI A.</t>
  </si>
  <si>
    <t>PITORRI F.</t>
  </si>
  <si>
    <t>OSTI-GALLERINI</t>
  </si>
  <si>
    <t>MORRI-SCANTAMBURLO</t>
  </si>
  <si>
    <t>BOTTAZZO-TAEGGI</t>
  </si>
  <si>
    <t>GERACI-COSSU</t>
  </si>
  <si>
    <t>PICCOLO-IVAN</t>
  </si>
  <si>
    <t>GUASTALLA S.</t>
  </si>
  <si>
    <t>GUASTALLA-FABI</t>
  </si>
  <si>
    <t>GUASTALLA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</si>
</sst>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Alignment="1"/>
    <xf numFmtId="0" fontId="7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shrinkToFit="1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shrinkToFit="1"/>
    </xf>
    <xf numFmtId="0" fontId="1" fillId="3" borderId="0" xfId="0" applyFont="1" applyFill="1" applyBorder="1"/>
    <xf numFmtId="0" fontId="1" fillId="4" borderId="0" xfId="0" applyFont="1" applyFill="1" applyBorder="1"/>
    <xf numFmtId="0" fontId="2" fillId="3" borderId="1" xfId="0" applyFont="1" applyFill="1" applyBorder="1" applyAlignment="1">
      <alignment shrinkToFit="1"/>
    </xf>
    <xf numFmtId="0" fontId="0" fillId="14" borderId="0" xfId="0" applyFill="1"/>
    <xf numFmtId="0" fontId="0" fillId="14" borderId="0" xfId="0" applyFill="1" applyBorder="1"/>
    <xf numFmtId="0" fontId="0" fillId="14" borderId="5" xfId="0" applyFill="1" applyBorder="1"/>
    <xf numFmtId="0" fontId="0" fillId="14" borderId="0" xfId="0" applyFill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14" borderId="5" xfId="0" applyFont="1" applyFill="1" applyBorder="1"/>
    <xf numFmtId="0" fontId="7" fillId="14" borderId="0" xfId="0" applyFont="1" applyFill="1" applyBorder="1"/>
    <xf numFmtId="0" fontId="7" fillId="14" borderId="0" xfId="0" applyFont="1" applyFill="1"/>
    <xf numFmtId="0" fontId="0" fillId="0" borderId="0" xfId="0" applyAlignment="1">
      <alignment horizontal="center"/>
    </xf>
    <xf numFmtId="0" fontId="0" fillId="14" borderId="0" xfId="0" applyFill="1" applyBorder="1" applyAlignment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" fillId="3" borderId="1" xfId="0" applyFont="1" applyFill="1" applyBorder="1" applyAlignment="1">
      <alignment shrinkToFit="1"/>
    </xf>
    <xf numFmtId="0" fontId="2" fillId="4" borderId="1" xfId="0" applyFont="1" applyFill="1" applyBorder="1" applyAlignment="1">
      <alignment shrinkToFi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/>
    <xf numFmtId="0" fontId="2" fillId="4" borderId="1" xfId="0" applyFont="1" applyFill="1" applyBorder="1" applyAlignment="1">
      <alignment shrinkToFit="1"/>
    </xf>
    <xf numFmtId="0" fontId="2" fillId="4" borderId="1" xfId="0" applyFont="1" applyFill="1" applyBorder="1" applyAlignment="1">
      <alignment shrinkToFit="1"/>
    </xf>
    <xf numFmtId="0" fontId="8" fillId="14" borderId="0" xfId="0" applyFont="1" applyFill="1"/>
    <xf numFmtId="0" fontId="8" fillId="14" borderId="0" xfId="0" applyFont="1" applyFill="1" applyAlignment="1">
      <alignment horizontal="center"/>
    </xf>
    <xf numFmtId="0" fontId="8" fillId="14" borderId="14" xfId="0" applyFont="1" applyFill="1" applyBorder="1" applyAlignment="1"/>
    <xf numFmtId="0" fontId="1" fillId="14" borderId="0" xfId="0" applyFont="1" applyFill="1" applyAlignment="1"/>
    <xf numFmtId="0" fontId="2" fillId="14" borderId="0" xfId="0" applyFont="1" applyFill="1" applyAlignment="1"/>
    <xf numFmtId="0" fontId="2" fillId="14" borderId="0" xfId="0" applyFont="1" applyFill="1"/>
    <xf numFmtId="0" fontId="4" fillId="6" borderId="0" xfId="0" applyFont="1" applyFill="1" applyAlignment="1">
      <alignment shrinkToFit="1"/>
    </xf>
    <xf numFmtId="0" fontId="1" fillId="6" borderId="0" xfId="0" applyFont="1" applyFill="1" applyAlignment="1">
      <alignment shrinkToFi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0" borderId="4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2" fillId="4" borderId="1" xfId="0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3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9" fillId="11" borderId="9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12" borderId="0" xfId="0" applyFont="1" applyFill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11" borderId="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9" borderId="1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14" borderId="29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14" borderId="1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4" borderId="24" xfId="0" applyFill="1" applyBorder="1" applyAlignment="1" applyProtection="1">
      <alignment horizontal="center" vertical="center"/>
      <protection locked="0"/>
    </xf>
    <xf numFmtId="0" fontId="0" fillId="19" borderId="29" xfId="0" applyFill="1" applyBorder="1" applyAlignment="1" applyProtection="1">
      <alignment horizontal="center" vertical="center"/>
      <protection locked="0"/>
    </xf>
    <xf numFmtId="0" fontId="0" fillId="19" borderId="30" xfId="0" applyFill="1" applyBorder="1" applyAlignment="1" applyProtection="1">
      <alignment horizontal="center" vertical="center"/>
      <protection locked="0"/>
    </xf>
    <xf numFmtId="0" fontId="0" fillId="19" borderId="27" xfId="0" applyFill="1" applyBorder="1" applyAlignment="1" applyProtection="1">
      <alignment horizontal="center" vertical="center"/>
      <protection locked="0"/>
    </xf>
    <xf numFmtId="0" fontId="16" fillId="19" borderId="17" xfId="0" applyFont="1" applyFill="1" applyBorder="1" applyAlignment="1" applyProtection="1">
      <alignment horizontal="center" vertical="center"/>
      <protection locked="0"/>
    </xf>
    <xf numFmtId="0" fontId="16" fillId="19" borderId="18" xfId="0" applyFont="1" applyFill="1" applyBorder="1" applyAlignment="1" applyProtection="1">
      <alignment horizontal="center" vertical="center"/>
      <protection locked="0"/>
    </xf>
    <xf numFmtId="0" fontId="16" fillId="19" borderId="21" xfId="0" applyFont="1" applyFill="1" applyBorder="1" applyAlignment="1" applyProtection="1">
      <alignment horizontal="center" vertical="center"/>
      <protection locked="0"/>
    </xf>
    <xf numFmtId="0" fontId="16" fillId="19" borderId="16" xfId="0" applyFont="1" applyFill="1" applyBorder="1" applyAlignment="1" applyProtection="1">
      <alignment horizontal="center" vertical="center"/>
      <protection locked="0"/>
    </xf>
    <xf numFmtId="0" fontId="16" fillId="19" borderId="22" xfId="0" applyFont="1" applyFill="1" applyBorder="1" applyAlignment="1" applyProtection="1">
      <alignment horizontal="center" vertical="center"/>
      <protection locked="0"/>
    </xf>
    <xf numFmtId="0" fontId="16" fillId="19" borderId="19" xfId="0" applyFont="1" applyFill="1" applyBorder="1" applyAlignment="1" applyProtection="1">
      <alignment horizontal="center" vertical="center"/>
      <protection locked="0"/>
    </xf>
    <xf numFmtId="0" fontId="0" fillId="19" borderId="24" xfId="0" applyFill="1" applyBorder="1" applyAlignment="1" applyProtection="1">
      <alignment horizontal="center" vertical="center"/>
      <protection locked="0"/>
    </xf>
    <xf numFmtId="0" fontId="0" fillId="19" borderId="25" xfId="0" applyFill="1" applyBorder="1" applyAlignment="1" applyProtection="1">
      <alignment horizontal="center" vertical="center"/>
      <protection locked="0"/>
    </xf>
    <xf numFmtId="0" fontId="15" fillId="14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19" borderId="12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left"/>
    </xf>
    <xf numFmtId="0" fontId="10" fillId="13" borderId="9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7" fillId="14" borderId="0" xfId="0" applyFont="1" applyFill="1" applyAlignment="1">
      <alignment horizontal="center"/>
    </xf>
    <xf numFmtId="0" fontId="11" fillId="15" borderId="9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1">
    <cellStyle name="Normale" xfId="0" builtinId="0"/>
  </cellStyles>
  <dxfs count="3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5</xdr:col>
      <xdr:colOff>180975</xdr:colOff>
      <xdr:row>7</xdr:row>
      <xdr:rowOff>85725</xdr:rowOff>
    </xdr:to>
    <xdr:pic>
      <xdr:nvPicPr>
        <xdr:cNvPr id="2" name="Immagine 1" descr="LogoCartaInt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050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5</xdr:col>
      <xdr:colOff>180975</xdr:colOff>
      <xdr:row>49</xdr:row>
      <xdr:rowOff>85725</xdr:rowOff>
    </xdr:to>
    <xdr:pic>
      <xdr:nvPicPr>
        <xdr:cNvPr id="3" name="Immagine 2" descr="LogoCartaInt.jpg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96315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85</xdr:row>
      <xdr:rowOff>9525</xdr:rowOff>
    </xdr:from>
    <xdr:to>
      <xdr:col>5</xdr:col>
      <xdr:colOff>180975</xdr:colOff>
      <xdr:row>92</xdr:row>
      <xdr:rowOff>0</xdr:rowOff>
    </xdr:to>
    <xdr:pic>
      <xdr:nvPicPr>
        <xdr:cNvPr id="4" name="Immagine 3" descr="LogoCartaInt.jpg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75485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127</xdr:row>
      <xdr:rowOff>9525</xdr:rowOff>
    </xdr:from>
    <xdr:to>
      <xdr:col>5</xdr:col>
      <xdr:colOff>180975</xdr:colOff>
      <xdr:row>134</xdr:row>
      <xdr:rowOff>19050</xdr:rowOff>
    </xdr:to>
    <xdr:pic>
      <xdr:nvPicPr>
        <xdr:cNvPr id="5" name="Immagine 4" descr="LogoCartaInt.jpg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9527500"/>
          <a:ext cx="933450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169</xdr:row>
      <xdr:rowOff>9525</xdr:rowOff>
    </xdr:from>
    <xdr:to>
      <xdr:col>5</xdr:col>
      <xdr:colOff>180975</xdr:colOff>
      <xdr:row>176</xdr:row>
      <xdr:rowOff>0</xdr:rowOff>
    </xdr:to>
    <xdr:pic>
      <xdr:nvPicPr>
        <xdr:cNvPr id="6" name="Immagine 5" descr="LogoCartaInt.jpg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3930015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211</xdr:row>
      <xdr:rowOff>9525</xdr:rowOff>
    </xdr:from>
    <xdr:to>
      <xdr:col>5</xdr:col>
      <xdr:colOff>180975</xdr:colOff>
      <xdr:row>218</xdr:row>
      <xdr:rowOff>0</xdr:rowOff>
    </xdr:to>
    <xdr:pic>
      <xdr:nvPicPr>
        <xdr:cNvPr id="7" name="Immagine 6" descr="LogoCartaInt.jpg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9072800"/>
          <a:ext cx="933450" cy="1228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5</xdr:col>
      <xdr:colOff>180975</xdr:colOff>
      <xdr:row>7</xdr:row>
      <xdr:rowOff>85725</xdr:rowOff>
    </xdr:to>
    <xdr:pic>
      <xdr:nvPicPr>
        <xdr:cNvPr id="2" name="Immagine 1" descr="LogoCartaInt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050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5</xdr:col>
      <xdr:colOff>180975</xdr:colOff>
      <xdr:row>49</xdr:row>
      <xdr:rowOff>85725</xdr:rowOff>
    </xdr:to>
    <xdr:pic>
      <xdr:nvPicPr>
        <xdr:cNvPr id="3" name="Immagine 2" descr="LogoCartaInt.jpg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96315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85</xdr:row>
      <xdr:rowOff>9525</xdr:rowOff>
    </xdr:from>
    <xdr:to>
      <xdr:col>5</xdr:col>
      <xdr:colOff>180975</xdr:colOff>
      <xdr:row>92</xdr:row>
      <xdr:rowOff>0</xdr:rowOff>
    </xdr:to>
    <xdr:pic>
      <xdr:nvPicPr>
        <xdr:cNvPr id="4" name="Immagine 3" descr="LogoCartaInt.jpg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75485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127</xdr:row>
      <xdr:rowOff>9525</xdr:rowOff>
    </xdr:from>
    <xdr:to>
      <xdr:col>5</xdr:col>
      <xdr:colOff>180975</xdr:colOff>
      <xdr:row>134</xdr:row>
      <xdr:rowOff>19050</xdr:rowOff>
    </xdr:to>
    <xdr:pic>
      <xdr:nvPicPr>
        <xdr:cNvPr id="5" name="Immagine 4" descr="LogoCartaInt.jpg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9527500"/>
          <a:ext cx="933450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169</xdr:row>
      <xdr:rowOff>9525</xdr:rowOff>
    </xdr:from>
    <xdr:to>
      <xdr:col>5</xdr:col>
      <xdr:colOff>180975</xdr:colOff>
      <xdr:row>176</xdr:row>
      <xdr:rowOff>0</xdr:rowOff>
    </xdr:to>
    <xdr:pic>
      <xdr:nvPicPr>
        <xdr:cNvPr id="6" name="Immagine 5" descr="LogoCartaInt.jpg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3930015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211</xdr:row>
      <xdr:rowOff>9525</xdr:rowOff>
    </xdr:from>
    <xdr:to>
      <xdr:col>5</xdr:col>
      <xdr:colOff>180975</xdr:colOff>
      <xdr:row>218</xdr:row>
      <xdr:rowOff>0</xdr:rowOff>
    </xdr:to>
    <xdr:pic>
      <xdr:nvPicPr>
        <xdr:cNvPr id="7" name="Immagine 6" descr="LogoCartaInt.jpg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9072800"/>
          <a:ext cx="933450" cy="122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5</xdr:col>
      <xdr:colOff>180975</xdr:colOff>
      <xdr:row>7</xdr:row>
      <xdr:rowOff>85725</xdr:rowOff>
    </xdr:to>
    <xdr:pic>
      <xdr:nvPicPr>
        <xdr:cNvPr id="2" name="Immagine 1" descr="LogoCartaInt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0500"/>
          <a:ext cx="93345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43</xdr:row>
      <xdr:rowOff>0</xdr:rowOff>
    </xdr:from>
    <xdr:to>
      <xdr:col>5</xdr:col>
      <xdr:colOff>180975</xdr:colOff>
      <xdr:row>49</xdr:row>
      <xdr:rowOff>85725</xdr:rowOff>
    </xdr:to>
    <xdr:pic>
      <xdr:nvPicPr>
        <xdr:cNvPr id="3" name="Immagine 2" descr="LogoCartaInt.jpg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9963150"/>
          <a:ext cx="933450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5</xdr:col>
      <xdr:colOff>180975</xdr:colOff>
      <xdr:row>7</xdr:row>
      <xdr:rowOff>85725</xdr:rowOff>
    </xdr:to>
    <xdr:pic>
      <xdr:nvPicPr>
        <xdr:cNvPr id="2" name="Immagine 1" descr="LogoCartaInt.jpg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90500"/>
          <a:ext cx="93345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87"/>
  <sheetViews>
    <sheetView tabSelected="1" workbookViewId="0">
      <selection sqref="A1:C1"/>
    </sheetView>
  </sheetViews>
  <sheetFormatPr defaultRowHeight="15" x14ac:dyDescent="0.25"/>
  <cols>
    <col min="1" max="17" width="10.28515625" customWidth="1"/>
  </cols>
  <sheetData>
    <row r="1" spans="1:17" x14ac:dyDescent="0.25">
      <c r="A1" s="135" t="s">
        <v>0</v>
      </c>
      <c r="B1" s="135"/>
      <c r="C1" s="135"/>
      <c r="D1" s="1"/>
      <c r="E1" s="136" t="s">
        <v>1</v>
      </c>
      <c r="F1" s="136"/>
      <c r="G1" s="136"/>
      <c r="H1" s="136"/>
      <c r="I1" s="136"/>
      <c r="J1" s="136"/>
      <c r="K1" s="136"/>
      <c r="L1" s="136"/>
      <c r="M1" s="136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>
        <v>1</v>
      </c>
      <c r="B3" s="131" t="s">
        <v>5</v>
      </c>
      <c r="C3" s="132"/>
      <c r="D3" s="1"/>
      <c r="E3" s="105" t="s">
        <v>193</v>
      </c>
      <c r="F3" s="105" t="s">
        <v>194</v>
      </c>
      <c r="G3" s="105" t="s">
        <v>195</v>
      </c>
      <c r="H3" s="105" t="s">
        <v>196</v>
      </c>
      <c r="I3" s="77"/>
      <c r="J3" s="77"/>
      <c r="K3" s="106" t="s">
        <v>197</v>
      </c>
      <c r="L3" s="106" t="s">
        <v>198</v>
      </c>
      <c r="M3" s="74"/>
      <c r="N3" s="1"/>
      <c r="O3" s="1"/>
      <c r="P3" s="1"/>
      <c r="Q3" s="1"/>
    </row>
    <row r="4" spans="1:17" x14ac:dyDescent="0.25">
      <c r="A4" s="1">
        <v>2</v>
      </c>
      <c r="B4" s="131" t="s">
        <v>3</v>
      </c>
      <c r="C4" s="132"/>
      <c r="D4" s="1"/>
      <c r="E4" s="105" t="s">
        <v>199</v>
      </c>
      <c r="F4" s="105" t="s">
        <v>200</v>
      </c>
      <c r="G4" s="105" t="s">
        <v>201</v>
      </c>
      <c r="H4" s="105" t="s">
        <v>202</v>
      </c>
      <c r="I4" s="105" t="s">
        <v>203</v>
      </c>
      <c r="J4" s="105" t="s">
        <v>204</v>
      </c>
      <c r="K4" s="106" t="s">
        <v>205</v>
      </c>
      <c r="L4" s="106" t="s">
        <v>206</v>
      </c>
      <c r="M4" s="74"/>
      <c r="N4" s="1"/>
      <c r="O4" s="1"/>
      <c r="P4" s="1"/>
      <c r="Q4" s="1"/>
    </row>
    <row r="5" spans="1:17" x14ac:dyDescent="0.25">
      <c r="A5" s="1">
        <v>3</v>
      </c>
      <c r="B5" s="131" t="s">
        <v>6</v>
      </c>
      <c r="C5" s="132"/>
      <c r="D5" s="1"/>
      <c r="E5" s="105" t="s">
        <v>207</v>
      </c>
      <c r="F5" s="105" t="s">
        <v>208</v>
      </c>
      <c r="G5" s="105" t="s">
        <v>209</v>
      </c>
      <c r="H5" s="105" t="s">
        <v>210</v>
      </c>
      <c r="I5" s="105" t="s">
        <v>211</v>
      </c>
      <c r="J5" s="77"/>
      <c r="K5" s="124" t="s">
        <v>341</v>
      </c>
      <c r="L5" s="106" t="s">
        <v>212</v>
      </c>
      <c r="M5" s="106" t="s">
        <v>213</v>
      </c>
      <c r="N5" s="1"/>
      <c r="O5" s="1"/>
      <c r="P5" s="1"/>
      <c r="Q5" s="1"/>
    </row>
    <row r="6" spans="1:17" x14ac:dyDescent="0.25">
      <c r="A6" s="1">
        <v>4</v>
      </c>
      <c r="B6" s="131" t="s">
        <v>2</v>
      </c>
      <c r="C6" s="132"/>
      <c r="D6" s="1"/>
      <c r="E6" s="105" t="s">
        <v>214</v>
      </c>
      <c r="F6" s="105" t="s">
        <v>215</v>
      </c>
      <c r="G6" s="105" t="s">
        <v>216</v>
      </c>
      <c r="H6" s="105" t="s">
        <v>217</v>
      </c>
      <c r="I6" s="105" t="s">
        <v>218</v>
      </c>
      <c r="J6" s="77"/>
      <c r="K6" s="106" t="s">
        <v>219</v>
      </c>
      <c r="L6" s="106" t="s">
        <v>220</v>
      </c>
      <c r="M6" s="106" t="s">
        <v>221</v>
      </c>
      <c r="N6" s="1"/>
      <c r="O6" s="1"/>
      <c r="P6" s="1"/>
      <c r="Q6" s="1"/>
    </row>
    <row r="7" spans="1:17" x14ac:dyDescent="0.25">
      <c r="A7" s="1">
        <v>5</v>
      </c>
      <c r="B7" s="131" t="s">
        <v>4</v>
      </c>
      <c r="C7" s="132"/>
      <c r="D7" s="1"/>
      <c r="E7" s="105" t="s">
        <v>222</v>
      </c>
      <c r="F7" s="105" t="s">
        <v>223</v>
      </c>
      <c r="G7" s="105" t="s">
        <v>224</v>
      </c>
      <c r="H7" s="105" t="s">
        <v>225</v>
      </c>
      <c r="I7" s="105" t="s">
        <v>226</v>
      </c>
      <c r="J7" s="77"/>
      <c r="K7" s="106" t="s">
        <v>227</v>
      </c>
      <c r="L7" s="106" t="s">
        <v>228</v>
      </c>
      <c r="M7" s="74"/>
      <c r="N7" s="1"/>
      <c r="O7" s="1"/>
      <c r="P7" s="1"/>
      <c r="Q7" s="1"/>
    </row>
    <row r="8" spans="1:17" x14ac:dyDescent="0.25">
      <c r="A8" s="1">
        <v>6</v>
      </c>
      <c r="B8" s="131" t="s">
        <v>79</v>
      </c>
      <c r="C8" s="132"/>
      <c r="D8" s="1"/>
      <c r="E8" s="105" t="s">
        <v>229</v>
      </c>
      <c r="F8" s="105" t="s">
        <v>230</v>
      </c>
      <c r="G8" s="105" t="s">
        <v>231</v>
      </c>
      <c r="H8" s="105" t="s">
        <v>232</v>
      </c>
      <c r="I8" s="77"/>
      <c r="J8" s="77"/>
      <c r="K8" s="106" t="s">
        <v>233</v>
      </c>
      <c r="L8" s="106" t="s">
        <v>234</v>
      </c>
      <c r="M8" s="74"/>
      <c r="N8" s="1"/>
      <c r="O8" s="1"/>
      <c r="P8" s="1"/>
      <c r="Q8" s="1"/>
    </row>
    <row r="9" spans="1:17" x14ac:dyDescent="0.25">
      <c r="A9" s="1">
        <v>7</v>
      </c>
      <c r="B9" s="131" t="s">
        <v>8</v>
      </c>
      <c r="C9" s="132"/>
      <c r="D9" s="1"/>
      <c r="E9" s="105" t="s">
        <v>235</v>
      </c>
      <c r="F9" s="105" t="s">
        <v>236</v>
      </c>
      <c r="G9" s="105" t="s">
        <v>237</v>
      </c>
      <c r="H9" s="105" t="s">
        <v>238</v>
      </c>
      <c r="I9" s="105" t="s">
        <v>239</v>
      </c>
      <c r="J9" s="77"/>
      <c r="K9" s="106" t="s">
        <v>240</v>
      </c>
      <c r="L9" s="106" t="s">
        <v>241</v>
      </c>
      <c r="M9" s="74"/>
      <c r="N9" s="1"/>
      <c r="O9" s="1"/>
      <c r="P9" s="1"/>
      <c r="Q9" s="1"/>
    </row>
    <row r="10" spans="1:17" x14ac:dyDescent="0.25">
      <c r="A10" s="1">
        <v>8</v>
      </c>
      <c r="B10" s="131" t="s">
        <v>7</v>
      </c>
      <c r="C10" s="132"/>
      <c r="D10" s="1"/>
      <c r="E10" s="105" t="s">
        <v>242</v>
      </c>
      <c r="F10" s="105" t="s">
        <v>243</v>
      </c>
      <c r="G10" s="105" t="s">
        <v>244</v>
      </c>
      <c r="H10" s="105" t="s">
        <v>245</v>
      </c>
      <c r="I10" s="77"/>
      <c r="J10" s="77"/>
      <c r="K10" s="106" t="s">
        <v>246</v>
      </c>
      <c r="L10" s="106" t="s">
        <v>247</v>
      </c>
      <c r="M10" s="106" t="s">
        <v>248</v>
      </c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2" t="s">
        <v>10</v>
      </c>
      <c r="B12" s="1"/>
      <c r="C12" s="1"/>
      <c r="D12" s="1"/>
      <c r="E12" s="1"/>
      <c r="F12" s="1"/>
      <c r="G12" s="1"/>
      <c r="H12" s="1"/>
      <c r="I12" s="1"/>
      <c r="J12" s="133" t="s">
        <v>11</v>
      </c>
      <c r="K12" s="133"/>
      <c r="L12" s="1"/>
      <c r="M12" s="1"/>
      <c r="N12" s="1"/>
      <c r="O12" s="1"/>
      <c r="P12" s="1"/>
      <c r="Q12" s="1"/>
    </row>
    <row r="13" spans="1:17" x14ac:dyDescent="0.25">
      <c r="A13" s="134" t="s">
        <v>12</v>
      </c>
      <c r="B13" s="134"/>
      <c r="C13" s="3" t="s">
        <v>13</v>
      </c>
      <c r="D13" s="3" t="s">
        <v>14</v>
      </c>
      <c r="E13" s="3" t="s">
        <v>15</v>
      </c>
      <c r="F13" s="3" t="s">
        <v>16</v>
      </c>
      <c r="G13" s="1"/>
      <c r="H13" s="1"/>
      <c r="I13" s="1"/>
      <c r="J13" s="134" t="s">
        <v>12</v>
      </c>
      <c r="K13" s="134"/>
      <c r="L13" s="134" t="s">
        <v>17</v>
      </c>
      <c r="M13" s="134"/>
      <c r="N13" s="3" t="s">
        <v>13</v>
      </c>
      <c r="O13" s="3" t="s">
        <v>14</v>
      </c>
      <c r="P13" s="3" t="s">
        <v>15</v>
      </c>
      <c r="Q13" s="3" t="s">
        <v>16</v>
      </c>
    </row>
    <row r="14" spans="1:17" x14ac:dyDescent="0.25">
      <c r="A14" s="140" t="str">
        <f t="shared" ref="A14:A21" si="0">+B3</f>
        <v>EMILIA ROMAGNA</v>
      </c>
      <c r="B14" s="141"/>
      <c r="C14" s="71">
        <v>3</v>
      </c>
      <c r="D14" s="71">
        <v>1</v>
      </c>
      <c r="E14" s="71">
        <v>3</v>
      </c>
      <c r="F14" s="4">
        <f>+IF(C14=0,0,IF(E14=1,24,IF(E14=2,10,IF(E14=3,6,IF(E14=5,4)))))+1*C14+2*IF(D14=1,1,0)</f>
        <v>11</v>
      </c>
      <c r="G14" s="1"/>
      <c r="H14" s="1"/>
      <c r="I14" s="1"/>
      <c r="J14" s="140" t="str">
        <f t="shared" ref="J14:J21" si="1">+B3</f>
        <v>EMILIA ROMAGNA</v>
      </c>
      <c r="K14" s="141"/>
      <c r="L14" s="139" t="s">
        <v>336</v>
      </c>
      <c r="M14" s="139"/>
      <c r="N14" s="73">
        <v>3</v>
      </c>
      <c r="O14" s="73">
        <v>1</v>
      </c>
      <c r="P14" s="73">
        <v>3</v>
      </c>
      <c r="Q14" s="4">
        <f>+IF(N14=0,0,IF(P14=1,16,IF(P14=2,8,IF(P14=3,4,IF(P14=5,0)))))+1*N14+2*IF(O14=1,1,0)</f>
        <v>9</v>
      </c>
    </row>
    <row r="15" spans="1:17" x14ac:dyDescent="0.25">
      <c r="A15" s="137" t="str">
        <f t="shared" si="0"/>
        <v>FRIULI VENEZIA GIULIA</v>
      </c>
      <c r="B15" s="138"/>
      <c r="C15" s="71">
        <v>1</v>
      </c>
      <c r="D15" s="71">
        <v>3</v>
      </c>
      <c r="E15" s="71">
        <v>5</v>
      </c>
      <c r="F15" s="4">
        <f t="shared" ref="F15:F21" si="2">+IF(C15=0,0,IF(E15=1,24,IF(E15=2,10,IF(E15=3,6,IF(E15=5,4)))))+1*C15+2*IF(D15=1,1,0)</f>
        <v>5</v>
      </c>
      <c r="G15" s="1"/>
      <c r="H15" s="1"/>
      <c r="I15" s="1"/>
      <c r="J15" s="137" t="str">
        <f t="shared" si="1"/>
        <v>FRIULI VENEZIA GIULIA</v>
      </c>
      <c r="K15" s="138"/>
      <c r="L15" s="139" t="s">
        <v>337</v>
      </c>
      <c r="M15" s="139"/>
      <c r="N15" s="73">
        <v>2</v>
      </c>
      <c r="O15" s="73">
        <v>2</v>
      </c>
      <c r="P15" s="73">
        <v>2</v>
      </c>
      <c r="Q15" s="4">
        <f t="shared" ref="Q15:Q21" si="3">+IF(N15=0,0,IF(P15=1,16,IF(P15=2,8,IF(P15=3,4,IF(P15=5,0)))))+1*N15+2*IF(O15=1,1,0)</f>
        <v>10</v>
      </c>
    </row>
    <row r="16" spans="1:17" x14ac:dyDescent="0.25">
      <c r="A16" s="137" t="str">
        <f t="shared" si="0"/>
        <v>LAZIO</v>
      </c>
      <c r="B16" s="138"/>
      <c r="C16" s="71">
        <v>0</v>
      </c>
      <c r="D16" s="71">
        <v>4</v>
      </c>
      <c r="E16" s="71">
        <v>5</v>
      </c>
      <c r="F16" s="4">
        <f t="shared" si="2"/>
        <v>0</v>
      </c>
      <c r="G16" s="1"/>
      <c r="H16" s="1"/>
      <c r="I16" s="1"/>
      <c r="J16" s="137" t="str">
        <f t="shared" si="1"/>
        <v>LAZIO</v>
      </c>
      <c r="K16" s="138"/>
      <c r="L16" s="139" t="s">
        <v>342</v>
      </c>
      <c r="M16" s="139"/>
      <c r="N16" s="73">
        <v>1</v>
      </c>
      <c r="O16" s="73">
        <v>3</v>
      </c>
      <c r="P16" s="73">
        <v>5</v>
      </c>
      <c r="Q16" s="4">
        <f t="shared" si="3"/>
        <v>1</v>
      </c>
    </row>
    <row r="17" spans="1:17" x14ac:dyDescent="0.25">
      <c r="A17" s="137" t="str">
        <f t="shared" si="0"/>
        <v>LOMBARDIA</v>
      </c>
      <c r="B17" s="138"/>
      <c r="C17" s="71">
        <v>2</v>
      </c>
      <c r="D17" s="71">
        <v>2</v>
      </c>
      <c r="E17" s="71">
        <v>2</v>
      </c>
      <c r="F17" s="4">
        <f t="shared" si="2"/>
        <v>12</v>
      </c>
      <c r="G17" s="1"/>
      <c r="H17" s="1"/>
      <c r="I17" s="1"/>
      <c r="J17" s="137" t="str">
        <f t="shared" si="1"/>
        <v>LOMBARDIA</v>
      </c>
      <c r="K17" s="138"/>
      <c r="L17" s="139" t="s">
        <v>338</v>
      </c>
      <c r="M17" s="139"/>
      <c r="N17" s="73">
        <v>1</v>
      </c>
      <c r="O17" s="73">
        <v>3</v>
      </c>
      <c r="P17" s="73">
        <v>5</v>
      </c>
      <c r="Q17" s="4">
        <f t="shared" si="3"/>
        <v>1</v>
      </c>
    </row>
    <row r="18" spans="1:17" x14ac:dyDescent="0.25">
      <c r="A18" s="137" t="str">
        <f t="shared" si="0"/>
        <v>MARCHE</v>
      </c>
      <c r="B18" s="138"/>
      <c r="C18" s="71">
        <v>3</v>
      </c>
      <c r="D18" s="71">
        <v>1</v>
      </c>
      <c r="E18" s="71">
        <v>1</v>
      </c>
      <c r="F18" s="4">
        <f t="shared" si="2"/>
        <v>29</v>
      </c>
      <c r="G18" s="1"/>
      <c r="H18" s="1"/>
      <c r="I18" s="1"/>
      <c r="J18" s="137" t="str">
        <f t="shared" si="1"/>
        <v>MARCHE</v>
      </c>
      <c r="K18" s="138"/>
      <c r="L18" s="139" t="s">
        <v>315</v>
      </c>
      <c r="M18" s="139"/>
      <c r="N18" s="73">
        <v>0</v>
      </c>
      <c r="O18" s="73">
        <v>4</v>
      </c>
      <c r="P18" s="73">
        <v>5</v>
      </c>
      <c r="Q18" s="4">
        <f t="shared" si="3"/>
        <v>0</v>
      </c>
    </row>
    <row r="19" spans="1:17" x14ac:dyDescent="0.25">
      <c r="A19" s="137" t="str">
        <f t="shared" si="0"/>
        <v>PIEMONTE</v>
      </c>
      <c r="B19" s="138"/>
      <c r="C19" s="71">
        <v>0</v>
      </c>
      <c r="D19" s="71">
        <v>4</v>
      </c>
      <c r="E19" s="71">
        <v>5</v>
      </c>
      <c r="F19" s="4">
        <f t="shared" si="2"/>
        <v>0</v>
      </c>
      <c r="G19" s="1"/>
      <c r="H19" s="1"/>
      <c r="I19" s="1"/>
      <c r="J19" s="137" t="str">
        <f t="shared" si="1"/>
        <v>PIEMONTE</v>
      </c>
      <c r="K19" s="138"/>
      <c r="L19" s="139" t="s">
        <v>339</v>
      </c>
      <c r="M19" s="139"/>
      <c r="N19" s="73">
        <v>0</v>
      </c>
      <c r="O19" s="73">
        <v>4</v>
      </c>
      <c r="P19" s="73">
        <v>5</v>
      </c>
      <c r="Q19" s="4">
        <f t="shared" si="3"/>
        <v>0</v>
      </c>
    </row>
    <row r="20" spans="1:17" x14ac:dyDescent="0.25">
      <c r="A20" s="137" t="str">
        <f t="shared" si="0"/>
        <v>UMBRIA</v>
      </c>
      <c r="B20" s="138"/>
      <c r="C20" s="71">
        <v>2</v>
      </c>
      <c r="D20" s="71">
        <v>2</v>
      </c>
      <c r="E20" s="71">
        <v>3</v>
      </c>
      <c r="F20" s="4">
        <f t="shared" si="2"/>
        <v>8</v>
      </c>
      <c r="G20" s="1"/>
      <c r="H20" s="1"/>
      <c r="I20" s="1"/>
      <c r="J20" s="137" t="str">
        <f t="shared" si="1"/>
        <v>UMBRIA</v>
      </c>
      <c r="K20" s="138"/>
      <c r="L20" s="139" t="s">
        <v>316</v>
      </c>
      <c r="M20" s="139"/>
      <c r="N20" s="73">
        <v>2</v>
      </c>
      <c r="O20" s="73">
        <v>2</v>
      </c>
      <c r="P20" s="73">
        <v>1</v>
      </c>
      <c r="Q20" s="4">
        <f t="shared" si="3"/>
        <v>18</v>
      </c>
    </row>
    <row r="21" spans="1:17" x14ac:dyDescent="0.25">
      <c r="A21" s="142" t="str">
        <f t="shared" si="0"/>
        <v>VENETO</v>
      </c>
      <c r="B21" s="143"/>
      <c r="C21" s="71">
        <v>1</v>
      </c>
      <c r="D21" s="71">
        <v>3</v>
      </c>
      <c r="E21" s="71">
        <v>5</v>
      </c>
      <c r="F21" s="4">
        <f t="shared" si="2"/>
        <v>5</v>
      </c>
      <c r="G21" s="1"/>
      <c r="H21" s="1"/>
      <c r="I21" s="1"/>
      <c r="J21" s="142" t="str">
        <f t="shared" si="1"/>
        <v>VENETO</v>
      </c>
      <c r="K21" s="143"/>
      <c r="L21" s="139" t="s">
        <v>340</v>
      </c>
      <c r="M21" s="139"/>
      <c r="N21" s="73">
        <v>3</v>
      </c>
      <c r="O21" s="73">
        <v>1</v>
      </c>
      <c r="P21" s="73">
        <v>3</v>
      </c>
      <c r="Q21" s="4">
        <f t="shared" si="3"/>
        <v>9</v>
      </c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0" t="s">
        <v>18</v>
      </c>
      <c r="B23" s="150"/>
      <c r="C23" s="1"/>
      <c r="D23" s="1"/>
      <c r="E23" s="1"/>
      <c r="F23" s="1"/>
      <c r="G23" s="1"/>
      <c r="H23" s="1"/>
      <c r="I23" s="1"/>
      <c r="J23" s="151" t="s">
        <v>19</v>
      </c>
      <c r="K23" s="151"/>
      <c r="L23" s="1"/>
      <c r="M23" s="1"/>
      <c r="N23" s="1"/>
      <c r="O23" s="1"/>
      <c r="P23" s="1"/>
      <c r="Q23" s="1"/>
    </row>
    <row r="24" spans="1:17" x14ac:dyDescent="0.25">
      <c r="A24" s="134" t="s">
        <v>12</v>
      </c>
      <c r="B24" s="134"/>
      <c r="C24" s="134" t="s">
        <v>17</v>
      </c>
      <c r="D24" s="134"/>
      <c r="E24" s="3" t="s">
        <v>20</v>
      </c>
      <c r="F24" s="3" t="s">
        <v>15</v>
      </c>
      <c r="G24" s="3" t="s">
        <v>16</v>
      </c>
      <c r="H24" s="3" t="s">
        <v>21</v>
      </c>
      <c r="I24" s="1"/>
      <c r="J24" s="134" t="s">
        <v>12</v>
      </c>
      <c r="K24" s="134"/>
      <c r="L24" s="5" t="s">
        <v>22</v>
      </c>
      <c r="M24" s="3" t="s">
        <v>20</v>
      </c>
      <c r="N24" s="3" t="s">
        <v>15</v>
      </c>
      <c r="O24" s="3" t="s">
        <v>16</v>
      </c>
      <c r="P24" s="3" t="s">
        <v>21</v>
      </c>
      <c r="Q24" s="1"/>
    </row>
    <row r="25" spans="1:17" x14ac:dyDescent="0.25">
      <c r="A25" s="146" t="str">
        <f>+B3</f>
        <v>EMILIA ROMAGNA</v>
      </c>
      <c r="B25" s="147"/>
      <c r="C25" s="145" t="s">
        <v>319</v>
      </c>
      <c r="D25" s="145"/>
      <c r="E25" s="71" t="s">
        <v>314</v>
      </c>
      <c r="F25" s="71">
        <v>3</v>
      </c>
      <c r="G25" s="6">
        <f>+IF(E25="n",0,IF(F25=1,20,IF(F25=2,12,IF(F25=3,6,IF(F25=5,2,0)))))</f>
        <v>6</v>
      </c>
      <c r="H25" s="144">
        <f>+SUM(G25:G26)</f>
        <v>6</v>
      </c>
      <c r="I25" s="1"/>
      <c r="J25" s="146" t="str">
        <f>+B3</f>
        <v>EMILIA ROMAGNA</v>
      </c>
      <c r="K25" s="147"/>
      <c r="L25" s="123" t="s">
        <v>197</v>
      </c>
      <c r="M25" s="73" t="s">
        <v>314</v>
      </c>
      <c r="N25" s="73">
        <v>3</v>
      </c>
      <c r="O25" s="6">
        <f t="shared" ref="O25:O31" si="4">+IF(M25="n",0,IF(N25=1,10,IF(N25=2,6,IF(N25=3,3,IF(N25=5,1,0)))))</f>
        <v>3</v>
      </c>
      <c r="P25" s="144">
        <f>+SUM(O25:O26)</f>
        <v>3</v>
      </c>
      <c r="Q25" s="1"/>
    </row>
    <row r="26" spans="1:17" x14ac:dyDescent="0.25">
      <c r="A26" s="148"/>
      <c r="B26" s="149"/>
      <c r="C26" s="145" t="s">
        <v>320</v>
      </c>
      <c r="D26" s="145"/>
      <c r="E26" s="71" t="s">
        <v>313</v>
      </c>
      <c r="F26" s="71">
        <v>9</v>
      </c>
      <c r="G26" s="6">
        <f t="shared" ref="G26:G40" si="5">+IF(E26="n",0,IF(F26=1,20,IF(F26=2,12,IF(F26=3,6,IF(F26=5,2,0)))))</f>
        <v>0</v>
      </c>
      <c r="H26" s="144"/>
      <c r="I26" s="1"/>
      <c r="J26" s="148"/>
      <c r="K26" s="149"/>
      <c r="L26" s="123" t="s">
        <v>198</v>
      </c>
      <c r="M26" s="73" t="s">
        <v>313</v>
      </c>
      <c r="N26" s="73">
        <v>9</v>
      </c>
      <c r="O26" s="6">
        <f t="shared" si="4"/>
        <v>0</v>
      </c>
      <c r="P26" s="144"/>
      <c r="Q26" s="1"/>
    </row>
    <row r="27" spans="1:17" x14ac:dyDescent="0.25">
      <c r="A27" s="146" t="str">
        <f>+B4</f>
        <v>FRIULI VENEZIA GIULIA</v>
      </c>
      <c r="B27" s="147"/>
      <c r="C27" s="145" t="s">
        <v>325</v>
      </c>
      <c r="D27" s="145"/>
      <c r="E27" s="71" t="s">
        <v>313</v>
      </c>
      <c r="F27" s="71">
        <v>9</v>
      </c>
      <c r="G27" s="6">
        <f t="shared" si="5"/>
        <v>0</v>
      </c>
      <c r="H27" s="144">
        <f>+SUM(G27:G28)</f>
        <v>2</v>
      </c>
      <c r="I27" s="1"/>
      <c r="J27" s="146" t="str">
        <f>+B4</f>
        <v>FRIULI VENEZIA GIULIA</v>
      </c>
      <c r="K27" s="147"/>
      <c r="L27" s="123" t="s">
        <v>205</v>
      </c>
      <c r="M27" s="73" t="s">
        <v>313</v>
      </c>
      <c r="N27" s="73">
        <v>9</v>
      </c>
      <c r="O27" s="6">
        <f t="shared" si="4"/>
        <v>0</v>
      </c>
      <c r="P27" s="144">
        <f t="shared" ref="P27" si="6">+SUM(O27:O28)</f>
        <v>0</v>
      </c>
      <c r="Q27" s="1"/>
    </row>
    <row r="28" spans="1:17" x14ac:dyDescent="0.25">
      <c r="A28" s="148"/>
      <c r="B28" s="149"/>
      <c r="C28" s="145" t="s">
        <v>329</v>
      </c>
      <c r="D28" s="145"/>
      <c r="E28" s="71" t="s">
        <v>314</v>
      </c>
      <c r="F28" s="71">
        <v>5</v>
      </c>
      <c r="G28" s="6">
        <f t="shared" si="5"/>
        <v>2</v>
      </c>
      <c r="H28" s="144"/>
      <c r="I28" s="1"/>
      <c r="J28" s="148"/>
      <c r="K28" s="149"/>
      <c r="L28" s="123" t="s">
        <v>333</v>
      </c>
      <c r="M28" s="73" t="s">
        <v>313</v>
      </c>
      <c r="N28" s="73">
        <v>9</v>
      </c>
      <c r="O28" s="6">
        <f t="shared" si="4"/>
        <v>0</v>
      </c>
      <c r="P28" s="144"/>
      <c r="Q28" s="1"/>
    </row>
    <row r="29" spans="1:17" x14ac:dyDescent="0.25">
      <c r="A29" s="146" t="str">
        <f>+B5</f>
        <v>LAZIO</v>
      </c>
      <c r="B29" s="147"/>
      <c r="C29" s="145" t="s">
        <v>321</v>
      </c>
      <c r="D29" s="145"/>
      <c r="E29" s="71" t="s">
        <v>314</v>
      </c>
      <c r="F29" s="71">
        <v>5</v>
      </c>
      <c r="G29" s="6">
        <f t="shared" si="5"/>
        <v>2</v>
      </c>
      <c r="H29" s="144">
        <f>+SUM(G29:G30)</f>
        <v>2</v>
      </c>
      <c r="I29" s="1"/>
      <c r="J29" s="146" t="str">
        <f>+B5</f>
        <v>LAZIO</v>
      </c>
      <c r="K29" s="147"/>
      <c r="L29" s="124" t="s">
        <v>341</v>
      </c>
      <c r="M29" s="73" t="s">
        <v>314</v>
      </c>
      <c r="N29" s="73">
        <v>5</v>
      </c>
      <c r="O29" s="6">
        <f t="shared" si="4"/>
        <v>1</v>
      </c>
      <c r="P29" s="144">
        <f t="shared" ref="P29" si="7">+SUM(O29:O30)</f>
        <v>1</v>
      </c>
      <c r="Q29" s="1"/>
    </row>
    <row r="30" spans="1:17" x14ac:dyDescent="0.25">
      <c r="A30" s="148"/>
      <c r="B30" s="149"/>
      <c r="C30" s="145" t="s">
        <v>330</v>
      </c>
      <c r="D30" s="145"/>
      <c r="E30" s="71" t="s">
        <v>313</v>
      </c>
      <c r="F30" s="71">
        <v>9</v>
      </c>
      <c r="G30" s="6">
        <f t="shared" si="5"/>
        <v>0</v>
      </c>
      <c r="H30" s="144"/>
      <c r="I30" s="1"/>
      <c r="J30" s="148"/>
      <c r="K30" s="149"/>
      <c r="L30" s="123" t="s">
        <v>213</v>
      </c>
      <c r="M30" s="73" t="s">
        <v>313</v>
      </c>
      <c r="N30" s="73">
        <v>9</v>
      </c>
      <c r="O30" s="6">
        <f t="shared" si="4"/>
        <v>0</v>
      </c>
      <c r="P30" s="144"/>
      <c r="Q30" s="1"/>
    </row>
    <row r="31" spans="1:17" x14ac:dyDescent="0.25">
      <c r="A31" s="146" t="str">
        <f>+B6</f>
        <v>LOMBARDIA</v>
      </c>
      <c r="B31" s="147"/>
      <c r="C31" s="145" t="s">
        <v>322</v>
      </c>
      <c r="D31" s="145"/>
      <c r="E31" s="71" t="s">
        <v>313</v>
      </c>
      <c r="F31" s="71">
        <v>9</v>
      </c>
      <c r="G31" s="6">
        <f t="shared" si="5"/>
        <v>0</v>
      </c>
      <c r="H31" s="144">
        <f>+SUM(G31:G32)</f>
        <v>0</v>
      </c>
      <c r="I31" s="1"/>
      <c r="J31" s="146" t="str">
        <f>+B6</f>
        <v>LOMBARDIA</v>
      </c>
      <c r="K31" s="147"/>
      <c r="L31" s="123" t="s">
        <v>219</v>
      </c>
      <c r="M31" s="73" t="s">
        <v>314</v>
      </c>
      <c r="N31" s="73">
        <v>5</v>
      </c>
      <c r="O31" s="6">
        <f t="shared" si="4"/>
        <v>1</v>
      </c>
      <c r="P31" s="144">
        <f t="shared" ref="P31" si="8">+SUM(O31:O32)</f>
        <v>1</v>
      </c>
      <c r="Q31" s="1"/>
    </row>
    <row r="32" spans="1:17" x14ac:dyDescent="0.25">
      <c r="A32" s="148"/>
      <c r="B32" s="149"/>
      <c r="C32" s="145" t="s">
        <v>323</v>
      </c>
      <c r="D32" s="145"/>
      <c r="E32" s="71" t="s">
        <v>313</v>
      </c>
      <c r="F32" s="71">
        <v>9</v>
      </c>
      <c r="G32" s="6">
        <f t="shared" si="5"/>
        <v>0</v>
      </c>
      <c r="H32" s="144"/>
      <c r="I32" s="1"/>
      <c r="J32" s="148"/>
      <c r="K32" s="149"/>
      <c r="L32" s="123" t="s">
        <v>220</v>
      </c>
      <c r="M32" s="73" t="s">
        <v>313</v>
      </c>
      <c r="N32" s="73">
        <v>9</v>
      </c>
      <c r="O32" s="6">
        <f>+IF(M32="n",0,IF(N32=1,10,IF(N32=2,6,IF(N32=3,3,IF(N32=5,1,0)))))</f>
        <v>0</v>
      </c>
      <c r="P32" s="144"/>
      <c r="Q32" s="1"/>
    </row>
    <row r="33" spans="1:17" x14ac:dyDescent="0.25">
      <c r="A33" s="146" t="str">
        <f>+B7</f>
        <v>MARCHE</v>
      </c>
      <c r="B33" s="147"/>
      <c r="C33" s="145" t="s">
        <v>317</v>
      </c>
      <c r="D33" s="145"/>
      <c r="E33" s="71" t="s">
        <v>314</v>
      </c>
      <c r="F33" s="71">
        <v>3</v>
      </c>
      <c r="G33" s="6">
        <f t="shared" si="5"/>
        <v>6</v>
      </c>
      <c r="H33" s="144">
        <f>+SUM(G33:G34)</f>
        <v>26</v>
      </c>
      <c r="I33" s="1"/>
      <c r="J33" s="146" t="str">
        <f>+B7</f>
        <v>MARCHE</v>
      </c>
      <c r="K33" s="147"/>
      <c r="L33" s="123" t="s">
        <v>228</v>
      </c>
      <c r="M33" s="73" t="s">
        <v>313</v>
      </c>
      <c r="N33" s="73">
        <v>9</v>
      </c>
      <c r="O33" s="6">
        <f t="shared" ref="O33:O40" si="9">+IF(M33="n",0,IF(N33=1,10,IF(N33=2,6,IF(N33=3,3,IF(N33=5,1,0)))))</f>
        <v>0</v>
      </c>
      <c r="P33" s="144">
        <f>+SUM(O33:O34)</f>
        <v>1</v>
      </c>
      <c r="Q33" s="1"/>
    </row>
    <row r="34" spans="1:17" x14ac:dyDescent="0.25">
      <c r="A34" s="148"/>
      <c r="B34" s="149"/>
      <c r="C34" s="145" t="s">
        <v>318</v>
      </c>
      <c r="D34" s="145"/>
      <c r="E34" s="71" t="s">
        <v>314</v>
      </c>
      <c r="F34" s="71">
        <v>1</v>
      </c>
      <c r="G34" s="6">
        <f t="shared" si="5"/>
        <v>20</v>
      </c>
      <c r="H34" s="144"/>
      <c r="I34" s="1"/>
      <c r="J34" s="148"/>
      <c r="K34" s="149"/>
      <c r="L34" s="123" t="s">
        <v>227</v>
      </c>
      <c r="M34" s="73" t="s">
        <v>314</v>
      </c>
      <c r="N34" s="73">
        <v>5</v>
      </c>
      <c r="O34" s="6">
        <f t="shared" si="9"/>
        <v>1</v>
      </c>
      <c r="P34" s="144"/>
      <c r="Q34" s="1"/>
    </row>
    <row r="35" spans="1:17" x14ac:dyDescent="0.25">
      <c r="A35" s="146" t="str">
        <f>+B8</f>
        <v>PIEMONTE</v>
      </c>
      <c r="B35" s="147"/>
      <c r="C35" s="145" t="s">
        <v>324</v>
      </c>
      <c r="D35" s="145"/>
      <c r="E35" s="71" t="s">
        <v>313</v>
      </c>
      <c r="F35" s="71">
        <v>9</v>
      </c>
      <c r="G35" s="6">
        <f t="shared" si="5"/>
        <v>0</v>
      </c>
      <c r="H35" s="144">
        <f>+SUM(G35:G36)</f>
        <v>0</v>
      </c>
      <c r="I35" s="1"/>
      <c r="J35" s="146" t="str">
        <f>+B8</f>
        <v>PIEMONTE</v>
      </c>
      <c r="K35" s="147"/>
      <c r="L35" s="123" t="s">
        <v>233</v>
      </c>
      <c r="M35" s="73" t="s">
        <v>313</v>
      </c>
      <c r="N35" s="73">
        <v>9</v>
      </c>
      <c r="O35" s="6">
        <f t="shared" si="9"/>
        <v>0</v>
      </c>
      <c r="P35" s="144">
        <f t="shared" ref="P35" si="10">+SUM(O35:O36)</f>
        <v>0</v>
      </c>
      <c r="Q35" s="1"/>
    </row>
    <row r="36" spans="1:17" x14ac:dyDescent="0.25">
      <c r="A36" s="148"/>
      <c r="B36" s="149"/>
      <c r="C36" s="145" t="s">
        <v>331</v>
      </c>
      <c r="D36" s="145"/>
      <c r="E36" s="71" t="s">
        <v>313</v>
      </c>
      <c r="F36" s="71">
        <v>9</v>
      </c>
      <c r="G36" s="6">
        <f t="shared" si="5"/>
        <v>0</v>
      </c>
      <c r="H36" s="144"/>
      <c r="I36" s="1"/>
      <c r="J36" s="148"/>
      <c r="K36" s="149"/>
      <c r="L36" s="123" t="s">
        <v>234</v>
      </c>
      <c r="M36" s="73" t="s">
        <v>313</v>
      </c>
      <c r="N36" s="73">
        <v>9</v>
      </c>
      <c r="O36" s="6">
        <f t="shared" si="9"/>
        <v>0</v>
      </c>
      <c r="P36" s="144"/>
      <c r="Q36" s="1"/>
    </row>
    <row r="37" spans="1:17" x14ac:dyDescent="0.25">
      <c r="A37" s="146" t="str">
        <f>+B9</f>
        <v>UMBRIA</v>
      </c>
      <c r="B37" s="147"/>
      <c r="C37" s="145" t="s">
        <v>327</v>
      </c>
      <c r="D37" s="145"/>
      <c r="E37" s="71" t="s">
        <v>314</v>
      </c>
      <c r="F37" s="71">
        <v>5</v>
      </c>
      <c r="G37" s="6">
        <f t="shared" si="5"/>
        <v>2</v>
      </c>
      <c r="H37" s="144">
        <f>+SUM(G37:G38)</f>
        <v>2</v>
      </c>
      <c r="I37" s="1"/>
      <c r="J37" s="146" t="str">
        <f>+B9</f>
        <v>UMBRIA</v>
      </c>
      <c r="K37" s="147"/>
      <c r="L37" s="123" t="s">
        <v>240</v>
      </c>
      <c r="M37" s="73" t="s">
        <v>314</v>
      </c>
      <c r="N37" s="73">
        <v>2</v>
      </c>
      <c r="O37" s="6">
        <f t="shared" si="9"/>
        <v>6</v>
      </c>
      <c r="P37" s="144">
        <f t="shared" ref="P37" si="11">+SUM(O37:O38)</f>
        <v>7</v>
      </c>
      <c r="Q37" s="1"/>
    </row>
    <row r="38" spans="1:17" x14ac:dyDescent="0.25">
      <c r="A38" s="148"/>
      <c r="B38" s="149"/>
      <c r="C38" s="145" t="s">
        <v>332</v>
      </c>
      <c r="D38" s="145"/>
      <c r="E38" s="71" t="s">
        <v>313</v>
      </c>
      <c r="F38" s="71">
        <v>9</v>
      </c>
      <c r="G38" s="6">
        <f t="shared" si="5"/>
        <v>0</v>
      </c>
      <c r="H38" s="144"/>
      <c r="I38" s="1"/>
      <c r="J38" s="148"/>
      <c r="K38" s="149"/>
      <c r="L38" s="123" t="s">
        <v>241</v>
      </c>
      <c r="M38" s="73" t="s">
        <v>314</v>
      </c>
      <c r="N38" s="73">
        <v>5</v>
      </c>
      <c r="O38" s="6">
        <f t="shared" si="9"/>
        <v>1</v>
      </c>
      <c r="P38" s="144"/>
      <c r="Q38" s="1"/>
    </row>
    <row r="39" spans="1:17" x14ac:dyDescent="0.25">
      <c r="A39" s="152" t="str">
        <f>+B10</f>
        <v>VENETO</v>
      </c>
      <c r="B39" s="153"/>
      <c r="C39" s="145" t="s">
        <v>326</v>
      </c>
      <c r="D39" s="145"/>
      <c r="E39" s="71" t="s">
        <v>314</v>
      </c>
      <c r="F39" s="71">
        <v>2</v>
      </c>
      <c r="G39" s="6">
        <f t="shared" si="5"/>
        <v>12</v>
      </c>
      <c r="H39" s="144">
        <f>+SUM(G39:G40)</f>
        <v>14</v>
      </c>
      <c r="I39" s="1"/>
      <c r="J39" s="152" t="str">
        <f>+B10</f>
        <v>VENETO</v>
      </c>
      <c r="K39" s="153"/>
      <c r="L39" s="123" t="s">
        <v>246</v>
      </c>
      <c r="M39" s="73" t="s">
        <v>314</v>
      </c>
      <c r="N39" s="73">
        <v>1</v>
      </c>
      <c r="O39" s="6">
        <f t="shared" si="9"/>
        <v>10</v>
      </c>
      <c r="P39" s="144">
        <f t="shared" ref="P39" si="12">+SUM(O39:O40)</f>
        <v>13</v>
      </c>
      <c r="Q39" s="1"/>
    </row>
    <row r="40" spans="1:17" x14ac:dyDescent="0.25">
      <c r="A40" s="148"/>
      <c r="B40" s="149"/>
      <c r="C40" s="145" t="s">
        <v>328</v>
      </c>
      <c r="D40" s="145"/>
      <c r="E40" s="71" t="s">
        <v>314</v>
      </c>
      <c r="F40" s="71">
        <v>5</v>
      </c>
      <c r="G40" s="6">
        <f t="shared" si="5"/>
        <v>2</v>
      </c>
      <c r="H40" s="144"/>
      <c r="I40" s="1"/>
      <c r="J40" s="148"/>
      <c r="K40" s="149"/>
      <c r="L40" s="123" t="s">
        <v>247</v>
      </c>
      <c r="M40" s="73" t="s">
        <v>314</v>
      </c>
      <c r="N40" s="73">
        <v>3</v>
      </c>
      <c r="O40" s="6">
        <f t="shared" si="9"/>
        <v>3</v>
      </c>
      <c r="P40" s="144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60" t="s">
        <v>23</v>
      </c>
      <c r="B42" s="16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34" t="s">
        <v>12</v>
      </c>
      <c r="B43" s="134"/>
      <c r="C43" s="5" t="s">
        <v>24</v>
      </c>
      <c r="D43" s="3" t="s">
        <v>20</v>
      </c>
      <c r="E43" s="3" t="s">
        <v>15</v>
      </c>
      <c r="F43" s="3" t="s">
        <v>16</v>
      </c>
      <c r="G43" s="3" t="s">
        <v>21</v>
      </c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54" t="str">
        <f>+B3</f>
        <v>EMILIA ROMAGNA</v>
      </c>
      <c r="B44" s="155"/>
      <c r="C44" s="72" t="s">
        <v>193</v>
      </c>
      <c r="D44" s="71" t="s">
        <v>314</v>
      </c>
      <c r="E44" s="71">
        <v>3</v>
      </c>
      <c r="F44" s="6">
        <f t="shared" ref="F44:F46" si="13">+IF(D44="n",0,IF(E44=1,15,IF(E44=2,10,IF(E44=3,6,IF(E44=5,3,IF(E44=9,1,0))))))</f>
        <v>6</v>
      </c>
      <c r="G44" s="144">
        <f>+SUM(F44:F47)</f>
        <v>13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56"/>
      <c r="B45" s="157"/>
      <c r="C45" s="72" t="s">
        <v>194</v>
      </c>
      <c r="D45" s="71" t="s">
        <v>314</v>
      </c>
      <c r="E45" s="71">
        <v>9</v>
      </c>
      <c r="F45" s="6">
        <f>+IF(D45="n",0,IF(E45=1,15,IF(E45=2,10,IF(E45=3,6,IF(E45=5,3,IF(E45=9,1,0))))))</f>
        <v>1</v>
      </c>
      <c r="G45" s="144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56"/>
      <c r="B46" s="157"/>
      <c r="C46" s="72" t="s">
        <v>195</v>
      </c>
      <c r="D46" s="71" t="s">
        <v>314</v>
      </c>
      <c r="E46" s="71">
        <v>3</v>
      </c>
      <c r="F46" s="6">
        <f t="shared" si="13"/>
        <v>6</v>
      </c>
      <c r="G46" s="144"/>
      <c r="H46" s="1"/>
      <c r="I46" s="1"/>
      <c r="J46" s="7" t="s">
        <v>25</v>
      </c>
      <c r="K46" s="1"/>
      <c r="L46" s="1"/>
      <c r="M46" s="1"/>
      <c r="N46" s="1"/>
      <c r="O46" s="1"/>
      <c r="P46" s="1"/>
      <c r="Q46" s="1"/>
    </row>
    <row r="47" spans="1:17" x14ac:dyDescent="0.25">
      <c r="A47" s="158"/>
      <c r="B47" s="159"/>
      <c r="C47" s="72" t="s">
        <v>196</v>
      </c>
      <c r="D47" s="71" t="s">
        <v>313</v>
      </c>
      <c r="E47" s="71">
        <v>17</v>
      </c>
      <c r="F47" s="6">
        <f>+IF(D47="n",0,IF(E47=1,15,IF(E47=2,10,IF(E47=3,6,IF(E47=5,3,IF(E47=9,1,0))))))</f>
        <v>0</v>
      </c>
      <c r="G47" s="144"/>
      <c r="H47" s="1"/>
      <c r="I47" s="1"/>
      <c r="J47" s="75" t="s">
        <v>26</v>
      </c>
      <c r="K47" s="75"/>
      <c r="L47" s="76"/>
      <c r="M47" s="76"/>
      <c r="N47" s="1"/>
      <c r="O47" s="1"/>
      <c r="P47" s="1"/>
      <c r="Q47" s="1"/>
    </row>
    <row r="48" spans="1:17" x14ac:dyDescent="0.25">
      <c r="A48" s="154" t="str">
        <f>+B4</f>
        <v>FRIULI VENEZIA GIULIA</v>
      </c>
      <c r="B48" s="155"/>
      <c r="C48" s="72" t="s">
        <v>199</v>
      </c>
      <c r="D48" s="71" t="s">
        <v>313</v>
      </c>
      <c r="E48" s="71">
        <v>17</v>
      </c>
      <c r="F48" s="6">
        <f t="shared" ref="F48:F75" si="14">+IF(D48="n",0,IF(E48=1,15,IF(E48=2,10,IF(E48=3,6,IF(E48=5,3,IF(E48=9,1,0))))))</f>
        <v>0</v>
      </c>
      <c r="G48" s="144">
        <f>+SUM(F48:F51)</f>
        <v>0</v>
      </c>
      <c r="H48" s="1"/>
      <c r="I48" s="1"/>
      <c r="J48" s="1" t="s">
        <v>27</v>
      </c>
      <c r="K48" s="1"/>
      <c r="L48" s="1"/>
      <c r="M48" s="1"/>
      <c r="N48" s="1"/>
      <c r="O48" s="1"/>
      <c r="P48" s="1"/>
      <c r="Q48" s="1"/>
    </row>
    <row r="49" spans="1:17" x14ac:dyDescent="0.25">
      <c r="A49" s="156" t="s">
        <v>28</v>
      </c>
      <c r="B49" s="157"/>
      <c r="C49" s="72" t="s">
        <v>200</v>
      </c>
      <c r="D49" s="71" t="s">
        <v>313</v>
      </c>
      <c r="E49" s="71">
        <v>17</v>
      </c>
      <c r="F49" s="6">
        <f t="shared" si="14"/>
        <v>0</v>
      </c>
      <c r="G49" s="144"/>
      <c r="H49" s="1"/>
      <c r="I49" s="1"/>
      <c r="J49" s="1" t="s">
        <v>29</v>
      </c>
      <c r="K49" s="1"/>
      <c r="L49" s="1"/>
      <c r="M49" s="1"/>
      <c r="N49" s="1"/>
      <c r="O49" s="1"/>
      <c r="P49" s="1"/>
      <c r="Q49" s="1"/>
    </row>
    <row r="50" spans="1:17" x14ac:dyDescent="0.25">
      <c r="A50" s="156" t="s">
        <v>28</v>
      </c>
      <c r="B50" s="157"/>
      <c r="C50" s="72" t="s">
        <v>202</v>
      </c>
      <c r="D50" s="71" t="s">
        <v>313</v>
      </c>
      <c r="E50" s="71">
        <v>17</v>
      </c>
      <c r="F50" s="6">
        <f t="shared" si="14"/>
        <v>0</v>
      </c>
      <c r="G50" s="144"/>
      <c r="H50" s="1"/>
      <c r="I50" s="1"/>
      <c r="J50" s="1" t="s">
        <v>30</v>
      </c>
      <c r="K50" s="1"/>
      <c r="L50" s="1"/>
      <c r="M50" s="1"/>
      <c r="N50" s="1"/>
      <c r="O50" s="1"/>
      <c r="P50" s="1"/>
      <c r="Q50" s="1"/>
    </row>
    <row r="51" spans="1:17" x14ac:dyDescent="0.25">
      <c r="A51" s="158" t="s">
        <v>28</v>
      </c>
      <c r="B51" s="159"/>
      <c r="C51" s="72" t="s">
        <v>203</v>
      </c>
      <c r="D51" s="71" t="s">
        <v>313</v>
      </c>
      <c r="E51" s="71">
        <v>17</v>
      </c>
      <c r="F51" s="6">
        <f t="shared" si="14"/>
        <v>0</v>
      </c>
      <c r="G51" s="144"/>
      <c r="H51" s="1"/>
      <c r="I51" s="1"/>
      <c r="J51" s="1" t="s">
        <v>31</v>
      </c>
      <c r="K51" s="1"/>
      <c r="L51" s="1"/>
      <c r="M51" s="1"/>
      <c r="N51" s="1"/>
      <c r="O51" s="1"/>
      <c r="P51" s="1"/>
      <c r="Q51" s="1"/>
    </row>
    <row r="52" spans="1:17" x14ac:dyDescent="0.25">
      <c r="A52" s="154" t="str">
        <f>+B5</f>
        <v>LAZIO</v>
      </c>
      <c r="B52" s="155"/>
      <c r="C52" s="72" t="s">
        <v>210</v>
      </c>
      <c r="D52" s="71" t="s">
        <v>314</v>
      </c>
      <c r="E52" s="71">
        <v>9</v>
      </c>
      <c r="F52" s="6">
        <f t="shared" si="14"/>
        <v>1</v>
      </c>
      <c r="G52" s="144">
        <f>+SUM(F52:F55)</f>
        <v>1</v>
      </c>
      <c r="H52" s="1"/>
      <c r="I52" s="1"/>
      <c r="J52" s="1" t="s">
        <v>32</v>
      </c>
      <c r="K52" s="1"/>
      <c r="L52" s="1"/>
      <c r="M52" s="1"/>
      <c r="N52" s="1"/>
      <c r="O52" s="1"/>
      <c r="P52" s="1"/>
      <c r="Q52" s="1"/>
    </row>
    <row r="53" spans="1:17" x14ac:dyDescent="0.25">
      <c r="A53" s="156" t="s">
        <v>33</v>
      </c>
      <c r="B53" s="157"/>
      <c r="C53" s="72" t="s">
        <v>335</v>
      </c>
      <c r="D53" s="71" t="s">
        <v>313</v>
      </c>
      <c r="E53" s="71">
        <v>17</v>
      </c>
      <c r="F53" s="6">
        <f t="shared" si="14"/>
        <v>0</v>
      </c>
      <c r="G53" s="144"/>
      <c r="H53" s="1"/>
      <c r="I53" s="1"/>
      <c r="J53" s="1" t="s">
        <v>34</v>
      </c>
      <c r="K53" s="1"/>
      <c r="L53" s="1"/>
      <c r="M53" s="1"/>
      <c r="N53" s="1"/>
      <c r="O53" s="1"/>
      <c r="P53" s="1"/>
      <c r="Q53" s="1"/>
    </row>
    <row r="54" spans="1:17" x14ac:dyDescent="0.25">
      <c r="A54" s="156" t="s">
        <v>33</v>
      </c>
      <c r="B54" s="157"/>
      <c r="C54" s="72" t="s">
        <v>208</v>
      </c>
      <c r="D54" s="71" t="s">
        <v>313</v>
      </c>
      <c r="E54" s="71">
        <v>17</v>
      </c>
      <c r="F54" s="6">
        <f t="shared" si="14"/>
        <v>0</v>
      </c>
      <c r="G54" s="144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58" t="s">
        <v>33</v>
      </c>
      <c r="B55" s="159"/>
      <c r="C55" s="72" t="s">
        <v>207</v>
      </c>
      <c r="D55" s="71" t="s">
        <v>313</v>
      </c>
      <c r="E55" s="71">
        <v>17</v>
      </c>
      <c r="F55" s="6">
        <f t="shared" si="14"/>
        <v>0</v>
      </c>
      <c r="G55" s="144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54" t="str">
        <f>+B6</f>
        <v>LOMBARDIA</v>
      </c>
      <c r="B56" s="155"/>
      <c r="C56" s="72" t="s">
        <v>214</v>
      </c>
      <c r="D56" s="71" t="s">
        <v>314</v>
      </c>
      <c r="E56" s="71">
        <v>2</v>
      </c>
      <c r="F56" s="6">
        <f t="shared" si="14"/>
        <v>10</v>
      </c>
      <c r="G56" s="144">
        <f>+SUM(F56:F59)</f>
        <v>11</v>
      </c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56" t="s">
        <v>35</v>
      </c>
      <c r="B57" s="157"/>
      <c r="C57" s="72" t="s">
        <v>215</v>
      </c>
      <c r="D57" s="71" t="s">
        <v>314</v>
      </c>
      <c r="E57" s="71">
        <v>9</v>
      </c>
      <c r="F57" s="6">
        <f t="shared" si="14"/>
        <v>1</v>
      </c>
      <c r="G57" s="144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56" t="s">
        <v>35</v>
      </c>
      <c r="B58" s="157"/>
      <c r="C58" s="72" t="s">
        <v>216</v>
      </c>
      <c r="D58" s="71" t="s">
        <v>313</v>
      </c>
      <c r="E58" s="71">
        <v>17</v>
      </c>
      <c r="F58" s="6">
        <f t="shared" si="14"/>
        <v>0</v>
      </c>
      <c r="G58" s="144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58" t="s">
        <v>35</v>
      </c>
      <c r="B59" s="159"/>
      <c r="C59" s="72" t="s">
        <v>217</v>
      </c>
      <c r="D59" s="71" t="s">
        <v>313</v>
      </c>
      <c r="E59" s="71">
        <v>17</v>
      </c>
      <c r="F59" s="6">
        <f t="shared" si="14"/>
        <v>0</v>
      </c>
      <c r="G59" s="144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54" t="str">
        <f>+B7</f>
        <v>MARCHE</v>
      </c>
      <c r="B60" s="155"/>
      <c r="C60" s="72" t="s">
        <v>225</v>
      </c>
      <c r="D60" s="71" t="s">
        <v>314</v>
      </c>
      <c r="E60" s="71">
        <v>1</v>
      </c>
      <c r="F60" s="6">
        <f>+IF(D60="n",0,IF(E60=1,15,IF(E60=2,10,IF(E60=3,6,IF(E60=5,3,IF(E60=9,1,0))))))</f>
        <v>15</v>
      </c>
      <c r="G60" s="144">
        <f>+SUM(F60:F63)</f>
        <v>19</v>
      </c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56" t="s">
        <v>36</v>
      </c>
      <c r="B61" s="157"/>
      <c r="C61" s="72" t="s">
        <v>224</v>
      </c>
      <c r="D61" s="71" t="s">
        <v>314</v>
      </c>
      <c r="E61" s="71">
        <v>9</v>
      </c>
      <c r="F61" s="6">
        <f t="shared" si="14"/>
        <v>1</v>
      </c>
      <c r="G61" s="144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56" t="s">
        <v>36</v>
      </c>
      <c r="B62" s="157"/>
      <c r="C62" s="72" t="s">
        <v>226</v>
      </c>
      <c r="D62" s="71" t="s">
        <v>314</v>
      </c>
      <c r="E62" s="71">
        <v>5</v>
      </c>
      <c r="F62" s="6">
        <f t="shared" si="14"/>
        <v>3</v>
      </c>
      <c r="G62" s="144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58" t="s">
        <v>36</v>
      </c>
      <c r="B63" s="159"/>
      <c r="C63" s="72" t="s">
        <v>223</v>
      </c>
      <c r="D63" s="71" t="s">
        <v>313</v>
      </c>
      <c r="E63" s="71">
        <v>17</v>
      </c>
      <c r="F63" s="6">
        <f t="shared" si="14"/>
        <v>0</v>
      </c>
      <c r="G63" s="144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54" t="str">
        <f>+B8</f>
        <v>PIEMONTE</v>
      </c>
      <c r="B64" s="155"/>
      <c r="C64" s="72" t="s">
        <v>229</v>
      </c>
      <c r="D64" s="71" t="s">
        <v>314</v>
      </c>
      <c r="E64" s="71">
        <v>5</v>
      </c>
      <c r="F64" s="6">
        <f t="shared" si="14"/>
        <v>3</v>
      </c>
      <c r="G64" s="144">
        <f>+SUM(F64:F67)</f>
        <v>3</v>
      </c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56" t="s">
        <v>37</v>
      </c>
      <c r="B65" s="157"/>
      <c r="C65" s="72" t="s">
        <v>230</v>
      </c>
      <c r="D65" s="71" t="s">
        <v>313</v>
      </c>
      <c r="E65" s="71">
        <v>17</v>
      </c>
      <c r="F65" s="6">
        <f t="shared" si="14"/>
        <v>0</v>
      </c>
      <c r="G65" s="144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56" t="s">
        <v>37</v>
      </c>
      <c r="B66" s="157"/>
      <c r="C66" s="72" t="s">
        <v>231</v>
      </c>
      <c r="D66" s="71" t="s">
        <v>313</v>
      </c>
      <c r="E66" s="71">
        <v>17</v>
      </c>
      <c r="F66" s="6">
        <f t="shared" si="14"/>
        <v>0</v>
      </c>
      <c r="G66" s="144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58" t="s">
        <v>37</v>
      </c>
      <c r="B67" s="159"/>
      <c r="C67" s="72" t="s">
        <v>334</v>
      </c>
      <c r="D67" s="71" t="s">
        <v>313</v>
      </c>
      <c r="E67" s="71">
        <v>17</v>
      </c>
      <c r="F67" s="6">
        <f t="shared" si="14"/>
        <v>0</v>
      </c>
      <c r="G67" s="144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54" t="str">
        <f>+B9</f>
        <v>UMBRIA</v>
      </c>
      <c r="B68" s="155"/>
      <c r="C68" s="72" t="s">
        <v>235</v>
      </c>
      <c r="D68" s="71" t="s">
        <v>314</v>
      </c>
      <c r="E68" s="71">
        <v>5</v>
      </c>
      <c r="F68" s="6">
        <f t="shared" si="14"/>
        <v>3</v>
      </c>
      <c r="G68" s="144">
        <f>+SUM(F68:F71)</f>
        <v>5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56" t="s">
        <v>38</v>
      </c>
      <c r="B69" s="157"/>
      <c r="C69" s="72" t="s">
        <v>236</v>
      </c>
      <c r="D69" s="71" t="s">
        <v>314</v>
      </c>
      <c r="E69" s="71">
        <v>9</v>
      </c>
      <c r="F69" s="6">
        <f t="shared" si="14"/>
        <v>1</v>
      </c>
      <c r="G69" s="144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56" t="s">
        <v>38</v>
      </c>
      <c r="B70" s="157"/>
      <c r="C70" s="72" t="s">
        <v>237</v>
      </c>
      <c r="D70" s="71" t="s">
        <v>314</v>
      </c>
      <c r="E70" s="71">
        <v>9</v>
      </c>
      <c r="F70" s="6">
        <f t="shared" si="14"/>
        <v>1</v>
      </c>
      <c r="G70" s="144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58" t="s">
        <v>38</v>
      </c>
      <c r="B71" s="159"/>
      <c r="C71" s="72" t="s">
        <v>238</v>
      </c>
      <c r="D71" s="71" t="s">
        <v>313</v>
      </c>
      <c r="E71" s="71">
        <v>17</v>
      </c>
      <c r="F71" s="6">
        <f t="shared" si="14"/>
        <v>0</v>
      </c>
      <c r="G71" s="144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54" t="str">
        <f>+B10</f>
        <v>VENETO</v>
      </c>
      <c r="B72" s="155"/>
      <c r="C72" s="72" t="s">
        <v>242</v>
      </c>
      <c r="D72" s="71" t="s">
        <v>313</v>
      </c>
      <c r="E72" s="71">
        <v>17</v>
      </c>
      <c r="F72" s="6">
        <f t="shared" si="14"/>
        <v>0</v>
      </c>
      <c r="G72" s="144">
        <f>+SUM(F72:F75)</f>
        <v>5</v>
      </c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56" t="s">
        <v>38</v>
      </c>
      <c r="B73" s="157"/>
      <c r="C73" s="72" t="s">
        <v>243</v>
      </c>
      <c r="D73" s="71" t="s">
        <v>314</v>
      </c>
      <c r="E73" s="71">
        <v>5</v>
      </c>
      <c r="F73" s="6">
        <f t="shared" si="14"/>
        <v>3</v>
      </c>
      <c r="G73" s="144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56" t="s">
        <v>38</v>
      </c>
      <c r="B74" s="157"/>
      <c r="C74" s="72" t="s">
        <v>244</v>
      </c>
      <c r="D74" s="71" t="s">
        <v>314</v>
      </c>
      <c r="E74" s="71">
        <v>9</v>
      </c>
      <c r="F74" s="6">
        <f t="shared" si="14"/>
        <v>1</v>
      </c>
      <c r="G74" s="144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58" t="s">
        <v>38</v>
      </c>
      <c r="B75" s="159"/>
      <c r="C75" s="72" t="s">
        <v>245</v>
      </c>
      <c r="D75" s="71" t="s">
        <v>314</v>
      </c>
      <c r="E75" s="71">
        <v>9</v>
      </c>
      <c r="F75" s="6">
        <f t="shared" si="14"/>
        <v>1</v>
      </c>
      <c r="G75" s="144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"/>
      <c r="O77" s="1"/>
      <c r="P77" s="1"/>
      <c r="Q77" s="1"/>
    </row>
    <row r="78" spans="1:17" x14ac:dyDescent="0.25">
      <c r="A78" s="161" t="s">
        <v>43</v>
      </c>
      <c r="B78" s="150" t="s">
        <v>39</v>
      </c>
      <c r="C78" s="150"/>
      <c r="D78" s="150"/>
      <c r="E78" s="130"/>
      <c r="F78" s="133" t="s">
        <v>40</v>
      </c>
      <c r="G78" s="133"/>
      <c r="H78" s="133"/>
      <c r="I78" s="130"/>
      <c r="J78" s="130"/>
      <c r="K78" s="162" t="s">
        <v>41</v>
      </c>
      <c r="L78" s="162"/>
      <c r="M78" s="162"/>
      <c r="N78" s="1"/>
      <c r="O78" s="1"/>
      <c r="P78" s="1"/>
      <c r="Q78" s="1"/>
    </row>
    <row r="79" spans="1:17" x14ac:dyDescent="0.25">
      <c r="A79" s="161"/>
      <c r="B79" s="163" t="s">
        <v>12</v>
      </c>
      <c r="C79" s="164"/>
      <c r="D79" s="3" t="s">
        <v>16</v>
      </c>
      <c r="E79" s="130"/>
      <c r="F79" s="135" t="s">
        <v>12</v>
      </c>
      <c r="G79" s="135"/>
      <c r="H79" s="3" t="s">
        <v>16</v>
      </c>
      <c r="I79" s="130"/>
      <c r="J79" s="130"/>
      <c r="K79" s="165" t="s">
        <v>12</v>
      </c>
      <c r="L79" s="165"/>
      <c r="M79" s="8" t="s">
        <v>42</v>
      </c>
      <c r="N79" s="1"/>
      <c r="O79" s="1"/>
      <c r="P79" s="1"/>
      <c r="Q79" s="1"/>
    </row>
    <row r="80" spans="1:17" x14ac:dyDescent="0.25">
      <c r="A80" s="161"/>
      <c r="B80" s="128" t="s">
        <v>4</v>
      </c>
      <c r="C80" s="128"/>
      <c r="D80" s="128">
        <v>74</v>
      </c>
      <c r="E80" s="129"/>
      <c r="F80" s="128" t="s">
        <v>8</v>
      </c>
      <c r="G80" s="128"/>
      <c r="H80" s="128">
        <v>25</v>
      </c>
      <c r="I80" s="129"/>
      <c r="J80" s="129">
        <v>1</v>
      </c>
      <c r="K80" s="128" t="s">
        <v>4</v>
      </c>
      <c r="L80" s="128"/>
      <c r="M80" s="128">
        <v>75</v>
      </c>
      <c r="N80" s="1"/>
      <c r="O80" s="1"/>
      <c r="P80" s="1"/>
      <c r="Q80" s="1"/>
    </row>
    <row r="81" spans="1:17" x14ac:dyDescent="0.25">
      <c r="A81" s="161"/>
      <c r="B81" s="128" t="s">
        <v>5</v>
      </c>
      <c r="C81" s="128"/>
      <c r="D81" s="128">
        <v>30</v>
      </c>
      <c r="E81" s="129"/>
      <c r="F81" s="128" t="s">
        <v>7</v>
      </c>
      <c r="G81" s="128"/>
      <c r="H81" s="128">
        <v>22</v>
      </c>
      <c r="I81" s="129"/>
      <c r="J81" s="129">
        <v>2</v>
      </c>
      <c r="K81" s="128" t="s">
        <v>7</v>
      </c>
      <c r="L81" s="128"/>
      <c r="M81" s="128">
        <v>46</v>
      </c>
      <c r="N81" s="1"/>
      <c r="O81" s="1"/>
      <c r="P81" s="1"/>
      <c r="Q81" s="1"/>
    </row>
    <row r="82" spans="1:17" x14ac:dyDescent="0.25">
      <c r="A82" s="161"/>
      <c r="B82" s="128" t="s">
        <v>7</v>
      </c>
      <c r="C82" s="128"/>
      <c r="D82" s="128">
        <v>24</v>
      </c>
      <c r="E82" s="129"/>
      <c r="F82" s="128" t="s">
        <v>5</v>
      </c>
      <c r="G82" s="128"/>
      <c r="H82" s="128">
        <v>12</v>
      </c>
      <c r="I82" s="129"/>
      <c r="J82" s="129">
        <v>3</v>
      </c>
      <c r="K82" s="128" t="s">
        <v>5</v>
      </c>
      <c r="L82" s="128"/>
      <c r="M82" s="128">
        <v>42</v>
      </c>
      <c r="N82" s="1"/>
      <c r="O82" s="1"/>
      <c r="P82" s="1"/>
      <c r="Q82" s="1"/>
    </row>
    <row r="83" spans="1:17" x14ac:dyDescent="0.25">
      <c r="A83" s="161"/>
      <c r="B83" s="128" t="s">
        <v>2</v>
      </c>
      <c r="C83" s="128"/>
      <c r="D83" s="128">
        <v>23</v>
      </c>
      <c r="E83" s="129"/>
      <c r="F83" s="128" t="s">
        <v>3</v>
      </c>
      <c r="G83" s="128"/>
      <c r="H83" s="128">
        <v>10</v>
      </c>
      <c r="I83" s="129"/>
      <c r="J83" s="129">
        <v>4</v>
      </c>
      <c r="K83" s="128" t="s">
        <v>8</v>
      </c>
      <c r="L83" s="128"/>
      <c r="M83" s="128">
        <v>40</v>
      </c>
      <c r="N83" s="1"/>
      <c r="O83" s="1"/>
      <c r="P83" s="1"/>
      <c r="Q83" s="1"/>
    </row>
    <row r="84" spans="1:17" x14ac:dyDescent="0.25">
      <c r="A84" s="161"/>
      <c r="B84" s="128" t="s">
        <v>8</v>
      </c>
      <c r="C84" s="128"/>
      <c r="D84" s="128">
        <v>15</v>
      </c>
      <c r="E84" s="129"/>
      <c r="F84" s="128" t="s">
        <v>6</v>
      </c>
      <c r="G84" s="128"/>
      <c r="H84" s="128">
        <v>2</v>
      </c>
      <c r="I84" s="129"/>
      <c r="J84" s="129">
        <v>5</v>
      </c>
      <c r="K84" s="128" t="s">
        <v>2</v>
      </c>
      <c r="L84" s="128"/>
      <c r="M84" s="128">
        <v>25</v>
      </c>
      <c r="N84" s="1"/>
      <c r="O84" s="1"/>
      <c r="P84" s="1"/>
      <c r="Q84" s="1"/>
    </row>
    <row r="85" spans="1:17" x14ac:dyDescent="0.25">
      <c r="A85" s="161"/>
      <c r="B85" s="128" t="s">
        <v>3</v>
      </c>
      <c r="C85" s="128"/>
      <c r="D85" s="128">
        <v>7</v>
      </c>
      <c r="E85" s="129"/>
      <c r="F85" s="128" t="s">
        <v>2</v>
      </c>
      <c r="G85" s="128"/>
      <c r="H85" s="128">
        <v>2</v>
      </c>
      <c r="I85" s="129"/>
      <c r="J85" s="129">
        <v>6</v>
      </c>
      <c r="K85" s="128" t="s">
        <v>3</v>
      </c>
      <c r="L85" s="128"/>
      <c r="M85" s="128">
        <v>17</v>
      </c>
      <c r="N85" s="1"/>
      <c r="O85" s="1"/>
      <c r="P85" s="1"/>
      <c r="Q85" s="1"/>
    </row>
    <row r="86" spans="1:17" x14ac:dyDescent="0.25">
      <c r="A86" s="161"/>
      <c r="B86" s="128" t="s">
        <v>6</v>
      </c>
      <c r="C86" s="128"/>
      <c r="D86" s="128">
        <v>3</v>
      </c>
      <c r="E86" s="129"/>
      <c r="F86" s="128" t="s">
        <v>4</v>
      </c>
      <c r="G86" s="128"/>
      <c r="H86" s="128">
        <v>1</v>
      </c>
      <c r="I86" s="129"/>
      <c r="J86" s="129">
        <v>7</v>
      </c>
      <c r="K86" s="128" t="s">
        <v>6</v>
      </c>
      <c r="L86" s="128"/>
      <c r="M86" s="128">
        <v>5</v>
      </c>
      <c r="N86" s="1"/>
      <c r="O86" s="1"/>
      <c r="P86" s="1"/>
      <c r="Q86" s="1"/>
    </row>
    <row r="87" spans="1:17" x14ac:dyDescent="0.25">
      <c r="A87" s="161"/>
      <c r="B87" s="128" t="s">
        <v>79</v>
      </c>
      <c r="C87" s="128"/>
      <c r="D87" s="128">
        <v>3</v>
      </c>
      <c r="E87" s="129"/>
      <c r="F87" s="128" t="s">
        <v>79</v>
      </c>
      <c r="G87" s="128"/>
      <c r="H87" s="128">
        <v>0</v>
      </c>
      <c r="I87" s="129"/>
      <c r="J87" s="129">
        <v>8</v>
      </c>
      <c r="K87" s="128" t="s">
        <v>79</v>
      </c>
      <c r="L87" s="128"/>
      <c r="M87" s="128">
        <v>3</v>
      </c>
      <c r="N87" s="1"/>
      <c r="O87" s="1"/>
      <c r="P87" s="1"/>
      <c r="Q87" s="1"/>
    </row>
  </sheetData>
  <sortState ref="B3:C10">
    <sortCondition ref="B3:B10"/>
  </sortState>
  <mergeCells count="116">
    <mergeCell ref="A78:A87"/>
    <mergeCell ref="B78:D78"/>
    <mergeCell ref="F78:H78"/>
    <mergeCell ref="K78:M78"/>
    <mergeCell ref="B79:C79"/>
    <mergeCell ref="F79:G79"/>
    <mergeCell ref="K79:L79"/>
    <mergeCell ref="A64:B67"/>
    <mergeCell ref="G64:G67"/>
    <mergeCell ref="A68:B71"/>
    <mergeCell ref="G68:G71"/>
    <mergeCell ref="A72:B75"/>
    <mergeCell ref="G72:G75"/>
    <mergeCell ref="A52:B55"/>
    <mergeCell ref="G52:G55"/>
    <mergeCell ref="A56:B59"/>
    <mergeCell ref="G56:G59"/>
    <mergeCell ref="A60:B63"/>
    <mergeCell ref="G60:G63"/>
    <mergeCell ref="A42:B42"/>
    <mergeCell ref="A43:B43"/>
    <mergeCell ref="A44:B47"/>
    <mergeCell ref="G44:G47"/>
    <mergeCell ref="A48:B51"/>
    <mergeCell ref="G48:G51"/>
    <mergeCell ref="A39:B40"/>
    <mergeCell ref="C39:D39"/>
    <mergeCell ref="H39:H40"/>
    <mergeCell ref="J39:K40"/>
    <mergeCell ref="P39:P40"/>
    <mergeCell ref="C40:D40"/>
    <mergeCell ref="A37:B38"/>
    <mergeCell ref="C37:D37"/>
    <mergeCell ref="H37:H38"/>
    <mergeCell ref="J37:K38"/>
    <mergeCell ref="P37:P38"/>
    <mergeCell ref="C38:D38"/>
    <mergeCell ref="A35:B36"/>
    <mergeCell ref="C35:D35"/>
    <mergeCell ref="H35:H36"/>
    <mergeCell ref="J35:K36"/>
    <mergeCell ref="P35:P36"/>
    <mergeCell ref="C36:D36"/>
    <mergeCell ref="A33:B34"/>
    <mergeCell ref="C33:D33"/>
    <mergeCell ref="H33:H34"/>
    <mergeCell ref="J33:K34"/>
    <mergeCell ref="P33:P34"/>
    <mergeCell ref="C34:D34"/>
    <mergeCell ref="A31:B32"/>
    <mergeCell ref="C31:D31"/>
    <mergeCell ref="H31:H32"/>
    <mergeCell ref="J31:K32"/>
    <mergeCell ref="P31:P32"/>
    <mergeCell ref="C32:D32"/>
    <mergeCell ref="A29:B30"/>
    <mergeCell ref="C29:D29"/>
    <mergeCell ref="H29:H30"/>
    <mergeCell ref="J29:K30"/>
    <mergeCell ref="P29:P30"/>
    <mergeCell ref="C30:D30"/>
    <mergeCell ref="P25:P26"/>
    <mergeCell ref="C26:D26"/>
    <mergeCell ref="A27:B28"/>
    <mergeCell ref="C27:D27"/>
    <mergeCell ref="H27:H28"/>
    <mergeCell ref="J27:K28"/>
    <mergeCell ref="P27:P28"/>
    <mergeCell ref="C28:D28"/>
    <mergeCell ref="A23:B23"/>
    <mergeCell ref="J23:K23"/>
    <mergeCell ref="A24:B24"/>
    <mergeCell ref="C24:D24"/>
    <mergeCell ref="J24:K24"/>
    <mergeCell ref="A25:B26"/>
    <mergeCell ref="C25:D25"/>
    <mergeCell ref="H25:H26"/>
    <mergeCell ref="J25:K26"/>
    <mergeCell ref="A20:B20"/>
    <mergeCell ref="J20:K20"/>
    <mergeCell ref="L20:M20"/>
    <mergeCell ref="A21:B21"/>
    <mergeCell ref="J21:K21"/>
    <mergeCell ref="L21:M21"/>
    <mergeCell ref="A18:B18"/>
    <mergeCell ref="J18:K18"/>
    <mergeCell ref="L18:M18"/>
    <mergeCell ref="A19:B19"/>
    <mergeCell ref="J19:K19"/>
    <mergeCell ref="L19:M19"/>
    <mergeCell ref="A16:B16"/>
    <mergeCell ref="J16:K16"/>
    <mergeCell ref="L16:M16"/>
    <mergeCell ref="A17:B17"/>
    <mergeCell ref="J17:K17"/>
    <mergeCell ref="L17:M17"/>
    <mergeCell ref="L13:M13"/>
    <mergeCell ref="A14:B14"/>
    <mergeCell ref="J14:K14"/>
    <mergeCell ref="L14:M14"/>
    <mergeCell ref="A15:B15"/>
    <mergeCell ref="J15:K15"/>
    <mergeCell ref="L15:M15"/>
    <mergeCell ref="B7:C7"/>
    <mergeCell ref="B8:C8"/>
    <mergeCell ref="B9:C9"/>
    <mergeCell ref="B10:C10"/>
    <mergeCell ref="J12:K12"/>
    <mergeCell ref="A13:B13"/>
    <mergeCell ref="J13:K13"/>
    <mergeCell ref="A1:C1"/>
    <mergeCell ref="E1:M1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8"/>
  <sheetViews>
    <sheetView topLeftCell="B1" zoomScale="75" zoomScaleNormal="75" workbookViewId="0">
      <selection activeCell="AM1" sqref="AM1:BD1"/>
    </sheetView>
  </sheetViews>
  <sheetFormatPr defaultRowHeight="15" x14ac:dyDescent="0.25"/>
  <cols>
    <col min="1" max="1" width="20.42578125" style="62" hidden="1" customWidth="1"/>
    <col min="2" max="4" width="3" customWidth="1"/>
    <col min="5" max="5" width="3.140625" customWidth="1"/>
    <col min="6" max="39" width="3" customWidth="1"/>
    <col min="40" max="46" width="3" style="52" customWidth="1"/>
    <col min="47" max="48" width="1.42578125" style="52" customWidth="1"/>
    <col min="49" max="92" width="3" style="52" customWidth="1"/>
    <col min="93" max="93" width="22.85546875" style="96" hidden="1" customWidth="1"/>
    <col min="94" max="105" width="3" customWidth="1"/>
  </cols>
  <sheetData>
    <row r="1" spans="1:93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242" t="s">
        <v>84</v>
      </c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4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</row>
    <row r="2" spans="1:93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</row>
    <row r="3" spans="1:93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234" t="s">
        <v>97</v>
      </c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6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</row>
    <row r="4" spans="1:93" ht="7.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</row>
    <row r="5" spans="1:93" x14ac:dyDescent="0.25">
      <c r="A5" s="101" t="s">
        <v>108</v>
      </c>
      <c r="B5" s="245" t="s">
        <v>93</v>
      </c>
      <c r="C5" s="246"/>
      <c r="D5" s="246"/>
      <c r="E5" s="246"/>
      <c r="F5" s="246"/>
      <c r="G5" s="246"/>
      <c r="H5" s="246"/>
      <c r="I5" s="246"/>
      <c r="J5" s="247"/>
      <c r="K5" s="245" t="s">
        <v>94</v>
      </c>
      <c r="L5" s="246"/>
      <c r="M5" s="246"/>
      <c r="N5" s="246"/>
      <c r="O5" s="246"/>
      <c r="P5" s="246"/>
      <c r="Q5" s="246"/>
      <c r="R5" s="246"/>
      <c r="S5" s="247"/>
      <c r="T5" s="245" t="s">
        <v>95</v>
      </c>
      <c r="U5" s="246"/>
      <c r="V5" s="246"/>
      <c r="W5" s="246"/>
      <c r="X5" s="246"/>
      <c r="Y5" s="246"/>
      <c r="Z5" s="246"/>
      <c r="AA5" s="246"/>
      <c r="AB5" s="247"/>
      <c r="AC5" s="245" t="s">
        <v>96</v>
      </c>
      <c r="AD5" s="246"/>
      <c r="AE5" s="246"/>
      <c r="AF5" s="246"/>
      <c r="AG5" s="246"/>
      <c r="AH5" s="246"/>
      <c r="AI5" s="246"/>
      <c r="AJ5" s="246"/>
      <c r="AK5" s="246"/>
      <c r="AL5" s="247"/>
      <c r="AM5" s="245" t="s">
        <v>86</v>
      </c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7"/>
      <c r="BE5" s="245" t="s">
        <v>96</v>
      </c>
      <c r="BF5" s="246"/>
      <c r="BG5" s="246"/>
      <c r="BH5" s="246"/>
      <c r="BI5" s="246"/>
      <c r="BJ5" s="246"/>
      <c r="BK5" s="246"/>
      <c r="BL5" s="246"/>
      <c r="BM5" s="247"/>
      <c r="BN5" s="245" t="s">
        <v>95</v>
      </c>
      <c r="BO5" s="246"/>
      <c r="BP5" s="246"/>
      <c r="BQ5" s="246"/>
      <c r="BR5" s="246"/>
      <c r="BS5" s="246"/>
      <c r="BT5" s="246"/>
      <c r="BU5" s="246"/>
      <c r="BV5" s="247"/>
      <c r="BW5" s="245" t="s">
        <v>94</v>
      </c>
      <c r="BX5" s="246"/>
      <c r="BY5" s="246"/>
      <c r="BZ5" s="246"/>
      <c r="CA5" s="246"/>
      <c r="CB5" s="246"/>
      <c r="CC5" s="246"/>
      <c r="CD5" s="246"/>
      <c r="CE5" s="247"/>
      <c r="CF5" s="245" t="s">
        <v>93</v>
      </c>
      <c r="CG5" s="246"/>
      <c r="CH5" s="246"/>
      <c r="CI5" s="246"/>
      <c r="CJ5" s="246"/>
      <c r="CK5" s="246"/>
      <c r="CL5" s="246"/>
      <c r="CM5" s="246"/>
      <c r="CN5" s="247"/>
      <c r="CO5" s="101" t="s">
        <v>108</v>
      </c>
    </row>
    <row r="6" spans="1:93" ht="7.5" customHeight="1" x14ac:dyDescent="0.2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</row>
    <row r="7" spans="1:93" x14ac:dyDescent="0.25">
      <c r="A7" s="102" t="s">
        <v>250</v>
      </c>
      <c r="B7" s="231" t="str">
        <f>IF(A7="","",VLOOKUP(A7,Calcolo!$C$4:$D$35,2,FALSE))</f>
        <v>MAGGIULLI ALESSANDRO</v>
      </c>
      <c r="C7" s="232"/>
      <c r="D7" s="232"/>
      <c r="E7" s="232"/>
      <c r="F7" s="232"/>
      <c r="G7" s="232"/>
      <c r="H7" s="232"/>
      <c r="I7" s="233"/>
      <c r="J7" s="55">
        <v>0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55">
        <v>2</v>
      </c>
      <c r="CG7" s="231" t="str">
        <f>IF(CO7="","",VLOOKUP(CO7,Calcolo!$C$4:$D$35,2,FALSE))</f>
        <v>CIOFANI FABIO</v>
      </c>
      <c r="CH7" s="232"/>
      <c r="CI7" s="232"/>
      <c r="CJ7" s="232"/>
      <c r="CK7" s="232"/>
      <c r="CL7" s="232"/>
      <c r="CM7" s="232"/>
      <c r="CN7" s="233"/>
      <c r="CO7" s="102" t="s">
        <v>266</v>
      </c>
    </row>
    <row r="8" spans="1:93" x14ac:dyDescent="0.25">
      <c r="A8" s="96"/>
      <c r="B8" s="79"/>
      <c r="C8" s="78"/>
      <c r="D8" s="78"/>
      <c r="E8" s="78"/>
      <c r="F8" s="78"/>
      <c r="G8" s="78"/>
      <c r="H8" s="78"/>
      <c r="I8" s="78"/>
      <c r="J8" s="95"/>
      <c r="K8" s="231" t="str">
        <f>IF(AND(J7="",J9=""),"",IF(J7&gt;J9,B7,IF(J9&gt;J7,B9)))</f>
        <v>DI TERLIZZI DANILO</v>
      </c>
      <c r="L8" s="232"/>
      <c r="M8" s="232"/>
      <c r="N8" s="232"/>
      <c r="O8" s="232"/>
      <c r="P8" s="232"/>
      <c r="Q8" s="232"/>
      <c r="R8" s="233"/>
      <c r="S8" s="55">
        <v>0</v>
      </c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8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55">
        <v>4</v>
      </c>
      <c r="BX8" s="231" t="str">
        <f>IF(AND(CF7="",CF9=""),"",IF(CF7&gt;CF9,CG7,IF(CF9&gt;CF7,CG9)))</f>
        <v>MONACO FILIPPO</v>
      </c>
      <c r="BY8" s="232"/>
      <c r="BZ8" s="232"/>
      <c r="CA8" s="232"/>
      <c r="CB8" s="232"/>
      <c r="CC8" s="232"/>
      <c r="CD8" s="232"/>
      <c r="CE8" s="233"/>
      <c r="CF8" s="86"/>
      <c r="CG8" s="81"/>
      <c r="CH8" s="81"/>
      <c r="CI8" s="81"/>
      <c r="CJ8" s="81"/>
      <c r="CK8" s="81"/>
      <c r="CL8" s="81"/>
      <c r="CM8" s="81"/>
      <c r="CN8" s="81"/>
    </row>
    <row r="9" spans="1:93" x14ac:dyDescent="0.25">
      <c r="A9" s="102" t="s">
        <v>251</v>
      </c>
      <c r="B9" s="231" t="str">
        <f>IF(A9="","",VLOOKUP(A9,Calcolo!$C$4:$D$35,2,FALSE))</f>
        <v>DI TERLIZZI DANILO</v>
      </c>
      <c r="C9" s="232"/>
      <c r="D9" s="232"/>
      <c r="E9" s="232"/>
      <c r="F9" s="232"/>
      <c r="G9" s="232"/>
      <c r="H9" s="232"/>
      <c r="I9" s="233"/>
      <c r="J9" s="55">
        <v>4</v>
      </c>
      <c r="K9" s="79"/>
      <c r="L9" s="79"/>
      <c r="M9" s="79"/>
      <c r="N9" s="79"/>
      <c r="O9" s="79"/>
      <c r="P9" s="79"/>
      <c r="Q9" s="79"/>
      <c r="R9" s="79"/>
      <c r="S9" s="93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8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8"/>
      <c r="BX9" s="81"/>
      <c r="BY9" s="81"/>
      <c r="BZ9" s="81"/>
      <c r="CA9" s="81"/>
      <c r="CB9" s="81"/>
      <c r="CC9" s="81"/>
      <c r="CD9" s="81"/>
      <c r="CE9" s="81"/>
      <c r="CF9" s="55">
        <v>4</v>
      </c>
      <c r="CG9" s="231" t="str">
        <f>IF(CO9="","",VLOOKUP(CO9,Calcolo!$C$4:$D$35,2,FALSE))</f>
        <v>MONACO FILIPPO</v>
      </c>
      <c r="CH9" s="232"/>
      <c r="CI9" s="232"/>
      <c r="CJ9" s="232"/>
      <c r="CK9" s="232"/>
      <c r="CL9" s="232"/>
      <c r="CM9" s="232"/>
      <c r="CN9" s="233"/>
      <c r="CO9" s="102" t="s">
        <v>267</v>
      </c>
    </row>
    <row r="10" spans="1:93" x14ac:dyDescent="0.25">
      <c r="B10" s="78"/>
      <c r="C10" s="78"/>
      <c r="D10" s="78"/>
      <c r="E10" s="78"/>
      <c r="F10" s="78"/>
      <c r="G10" s="78"/>
      <c r="H10" s="78"/>
      <c r="I10" s="78"/>
      <c r="J10" s="95"/>
      <c r="K10" s="79"/>
      <c r="L10" s="79"/>
      <c r="M10" s="79"/>
      <c r="N10" s="79"/>
      <c r="O10" s="79"/>
      <c r="P10" s="79"/>
      <c r="Q10" s="79"/>
      <c r="R10" s="79"/>
      <c r="S10" s="93"/>
      <c r="T10" s="232" t="str">
        <f>IF(AND(S8="",S12=""),"",IF(S8&gt;S12,K8,IF(S12&gt;S8,K12)))</f>
        <v>GIACOMELLI MARCO</v>
      </c>
      <c r="U10" s="232"/>
      <c r="V10" s="232"/>
      <c r="W10" s="232"/>
      <c r="X10" s="232"/>
      <c r="Y10" s="232"/>
      <c r="Z10" s="232"/>
      <c r="AA10" s="233"/>
      <c r="AB10" s="55">
        <v>2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8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9">
        <v>1</v>
      </c>
      <c r="BO10" s="250" t="str">
        <f>IF(AND(BW8="",BW12=""),"",IF(BW8&gt;BW12,BX8,IF(BW12&gt;BW8,BX12)))</f>
        <v>MONACO FILIPPO</v>
      </c>
      <c r="BP10" s="232"/>
      <c r="BQ10" s="232"/>
      <c r="BR10" s="232"/>
      <c r="BS10" s="232"/>
      <c r="BT10" s="232"/>
      <c r="BU10" s="232"/>
      <c r="BV10" s="232"/>
      <c r="BW10" s="88"/>
      <c r="BX10" s="81"/>
      <c r="BY10" s="81"/>
      <c r="BZ10" s="81"/>
      <c r="CA10" s="81"/>
      <c r="CB10" s="81"/>
      <c r="CC10" s="81"/>
      <c r="CD10" s="81"/>
      <c r="CE10" s="81"/>
      <c r="CF10" s="87"/>
      <c r="CG10" s="81"/>
      <c r="CH10" s="81"/>
      <c r="CI10" s="81"/>
      <c r="CJ10" s="81"/>
      <c r="CK10" s="81"/>
      <c r="CL10" s="81"/>
      <c r="CM10" s="81"/>
      <c r="CN10" s="81"/>
    </row>
    <row r="11" spans="1:93" x14ac:dyDescent="0.25">
      <c r="A11" s="102" t="s">
        <v>252</v>
      </c>
      <c r="B11" s="231" t="str">
        <f>IF(A11="","",VLOOKUP(A11,Calcolo!$C$4:$D$35,2,FALSE))</f>
        <v>GIACOMELLI MARCO</v>
      </c>
      <c r="C11" s="232"/>
      <c r="D11" s="232"/>
      <c r="E11" s="232"/>
      <c r="F11" s="232"/>
      <c r="G11" s="232"/>
      <c r="H11" s="232"/>
      <c r="I11" s="233"/>
      <c r="J11" s="55">
        <v>4</v>
      </c>
      <c r="K11" s="79"/>
      <c r="L11" s="79"/>
      <c r="M11" s="79"/>
      <c r="N11" s="79"/>
      <c r="O11" s="79"/>
      <c r="P11" s="79"/>
      <c r="Q11" s="79"/>
      <c r="R11" s="79"/>
      <c r="S11" s="93"/>
      <c r="T11" s="79"/>
      <c r="U11" s="79"/>
      <c r="V11" s="79"/>
      <c r="W11" s="79"/>
      <c r="X11" s="79"/>
      <c r="Y11" s="79"/>
      <c r="Z11" s="79"/>
      <c r="AA11" s="79"/>
      <c r="AB11" s="93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8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90"/>
      <c r="BO11" s="83"/>
      <c r="BP11" s="82"/>
      <c r="BQ11" s="82"/>
      <c r="BR11" s="82"/>
      <c r="BS11" s="82"/>
      <c r="BT11" s="82"/>
      <c r="BU11" s="82"/>
      <c r="BV11" s="82"/>
      <c r="BW11" s="88"/>
      <c r="BX11" s="81"/>
      <c r="BY11" s="81"/>
      <c r="BZ11" s="81"/>
      <c r="CA11" s="81"/>
      <c r="CB11" s="81"/>
      <c r="CC11" s="81"/>
      <c r="CD11" s="81"/>
      <c r="CE11" s="81"/>
      <c r="CF11" s="55">
        <v>2</v>
      </c>
      <c r="CG11" s="231" t="str">
        <f>IF(CO11="","",VLOOKUP(CO11,Calcolo!$C$4:$D$35,2,FALSE))</f>
        <v>BURATTI MARCO</v>
      </c>
      <c r="CH11" s="232"/>
      <c r="CI11" s="232"/>
      <c r="CJ11" s="232"/>
      <c r="CK11" s="232"/>
      <c r="CL11" s="232"/>
      <c r="CM11" s="232"/>
      <c r="CN11" s="233"/>
      <c r="CO11" s="102" t="s">
        <v>268</v>
      </c>
    </row>
    <row r="12" spans="1:93" x14ac:dyDescent="0.25">
      <c r="B12" s="78"/>
      <c r="C12" s="78"/>
      <c r="D12" s="78"/>
      <c r="E12" s="78"/>
      <c r="F12" s="78"/>
      <c r="G12" s="78"/>
      <c r="H12" s="78"/>
      <c r="I12" s="78"/>
      <c r="J12" s="95"/>
      <c r="K12" s="231" t="str">
        <f>IF(AND(J11="",J13=""),"",IF(J11&gt;J13,B11,IF(J13&gt;J11,B13)))</f>
        <v>GIACOMELLI MARCO</v>
      </c>
      <c r="L12" s="232"/>
      <c r="M12" s="232"/>
      <c r="N12" s="232"/>
      <c r="O12" s="232"/>
      <c r="P12" s="232"/>
      <c r="Q12" s="232"/>
      <c r="R12" s="233"/>
      <c r="S12" s="55">
        <v>4</v>
      </c>
      <c r="T12" s="79"/>
      <c r="U12" s="79"/>
      <c r="V12" s="79"/>
      <c r="W12" s="79"/>
      <c r="X12" s="79"/>
      <c r="Y12" s="79"/>
      <c r="Z12" s="79"/>
      <c r="AA12" s="79"/>
      <c r="AB12" s="93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8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8"/>
      <c r="BO12" s="82"/>
      <c r="BP12" s="82"/>
      <c r="BQ12" s="82"/>
      <c r="BR12" s="82"/>
      <c r="BS12" s="82"/>
      <c r="BT12" s="82"/>
      <c r="BU12" s="82"/>
      <c r="BV12" s="82"/>
      <c r="BW12" s="55">
        <v>2</v>
      </c>
      <c r="BX12" s="231" t="str">
        <f>IF(AND(CF11="",CF13=""),"",IF(CF11&gt;CF13,CG11,IF(CF13&gt;CF11,CG13)))</f>
        <v>BEVILACQUA PAOLO</v>
      </c>
      <c r="BY12" s="232"/>
      <c r="BZ12" s="232"/>
      <c r="CA12" s="232"/>
      <c r="CB12" s="232"/>
      <c r="CC12" s="232"/>
      <c r="CD12" s="232"/>
      <c r="CE12" s="233"/>
      <c r="CF12" s="86"/>
      <c r="CG12" s="81"/>
      <c r="CH12" s="81"/>
      <c r="CI12" s="81"/>
      <c r="CJ12" s="81"/>
      <c r="CK12" s="81"/>
      <c r="CL12" s="81"/>
      <c r="CM12" s="81"/>
      <c r="CN12" s="81"/>
    </row>
    <row r="13" spans="1:93" x14ac:dyDescent="0.25">
      <c r="A13" s="102" t="s">
        <v>253</v>
      </c>
      <c r="B13" s="231" t="str">
        <f>IF(A13="","",VLOOKUP(A13,Calcolo!$C$4:$D$35,2,FALSE))</f>
        <v>BILANCINI MINO</v>
      </c>
      <c r="C13" s="232"/>
      <c r="D13" s="232"/>
      <c r="E13" s="232"/>
      <c r="F13" s="232"/>
      <c r="G13" s="232"/>
      <c r="H13" s="232"/>
      <c r="I13" s="233"/>
      <c r="J13" s="55">
        <v>0</v>
      </c>
      <c r="K13" s="79"/>
      <c r="L13" s="79"/>
      <c r="M13" s="79"/>
      <c r="N13" s="79"/>
      <c r="O13" s="79"/>
      <c r="P13" s="79"/>
      <c r="Q13" s="79"/>
      <c r="R13" s="79"/>
      <c r="S13" s="94"/>
      <c r="T13" s="79"/>
      <c r="U13" s="79"/>
      <c r="V13" s="79"/>
      <c r="W13" s="79"/>
      <c r="X13" s="79"/>
      <c r="Y13" s="79"/>
      <c r="Z13" s="79"/>
      <c r="AA13" s="79"/>
      <c r="AB13" s="93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8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8"/>
      <c r="BO13" s="82"/>
      <c r="BP13" s="82"/>
      <c r="BQ13" s="82"/>
      <c r="BR13" s="82"/>
      <c r="BS13" s="82"/>
      <c r="BT13" s="82"/>
      <c r="BU13" s="82"/>
      <c r="BV13" s="82"/>
      <c r="BW13" s="86"/>
      <c r="BX13" s="81"/>
      <c r="BY13" s="81"/>
      <c r="BZ13" s="81"/>
      <c r="CA13" s="81"/>
      <c r="CB13" s="81"/>
      <c r="CC13" s="81"/>
      <c r="CD13" s="81"/>
      <c r="CE13" s="81"/>
      <c r="CF13" s="55">
        <v>4</v>
      </c>
      <c r="CG13" s="231" t="str">
        <f>IF(CO13="","",VLOOKUP(CO13,Calcolo!$C$4:$D$35,2,FALSE))</f>
        <v>BEVILACQUA PAOLO</v>
      </c>
      <c r="CH13" s="232"/>
      <c r="CI13" s="232"/>
      <c r="CJ13" s="232"/>
      <c r="CK13" s="232"/>
      <c r="CL13" s="232"/>
      <c r="CM13" s="232"/>
      <c r="CN13" s="233"/>
      <c r="CO13" s="102" t="s">
        <v>269</v>
      </c>
    </row>
    <row r="14" spans="1:93" x14ac:dyDescent="0.25">
      <c r="B14" s="78"/>
      <c r="C14" s="78"/>
      <c r="D14" s="78"/>
      <c r="E14" s="78"/>
      <c r="F14" s="78"/>
      <c r="G14" s="78"/>
      <c r="H14" s="78"/>
      <c r="I14" s="78"/>
      <c r="J14" s="95"/>
      <c r="K14" s="79"/>
      <c r="L14" s="79"/>
      <c r="M14" s="79"/>
      <c r="N14" s="79"/>
      <c r="O14" s="79"/>
      <c r="P14" s="79"/>
      <c r="Q14" s="79"/>
      <c r="R14" s="79"/>
      <c r="S14" s="94"/>
      <c r="T14" s="79"/>
      <c r="U14" s="79"/>
      <c r="V14" s="79"/>
      <c r="W14" s="79"/>
      <c r="X14" s="79"/>
      <c r="Y14" s="79"/>
      <c r="Z14" s="79"/>
      <c r="AA14" s="79"/>
      <c r="AB14" s="93"/>
      <c r="AC14" s="232" t="str">
        <f>IF(AND(AB10="",AB18=""),"",IF(AB10&gt;AB18,T10,IF(AB18&gt;AB10,T18)))</f>
        <v>TOMASSETTI STEFANO</v>
      </c>
      <c r="AD14" s="232"/>
      <c r="AE14" s="232"/>
      <c r="AF14" s="232"/>
      <c r="AG14" s="232"/>
      <c r="AH14" s="232"/>
      <c r="AI14" s="232"/>
      <c r="AJ14" s="232"/>
      <c r="AK14" s="233"/>
      <c r="AL14" s="55">
        <v>4</v>
      </c>
      <c r="AM14" s="78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55">
        <v>4</v>
      </c>
      <c r="BF14" s="250" t="str">
        <f>IF(AND(BN10="",BN18=""),"",IF(BN10&gt;BN18,BO10,IF(BN18&gt;BN10,BO18)))</f>
        <v>MANTARRO SALVATORE</v>
      </c>
      <c r="BG14" s="232"/>
      <c r="BH14" s="232"/>
      <c r="BI14" s="232"/>
      <c r="BJ14" s="232"/>
      <c r="BK14" s="232"/>
      <c r="BL14" s="232"/>
      <c r="BM14" s="232"/>
      <c r="BN14" s="88"/>
      <c r="BO14" s="82"/>
      <c r="BP14" s="82"/>
      <c r="BQ14" s="82"/>
      <c r="BR14" s="82"/>
      <c r="BS14" s="82"/>
      <c r="BT14" s="82"/>
      <c r="BU14" s="82"/>
      <c r="BV14" s="82"/>
      <c r="BW14" s="86"/>
      <c r="BX14" s="81"/>
      <c r="BY14" s="81"/>
      <c r="BZ14" s="81"/>
      <c r="CA14" s="81"/>
      <c r="CB14" s="81"/>
      <c r="CC14" s="81"/>
      <c r="CD14" s="81"/>
      <c r="CE14" s="81"/>
      <c r="CF14" s="87"/>
      <c r="CG14" s="81"/>
      <c r="CH14" s="81"/>
      <c r="CI14" s="81"/>
      <c r="CJ14" s="81"/>
      <c r="CK14" s="81"/>
      <c r="CL14" s="81"/>
      <c r="CM14" s="81"/>
      <c r="CN14" s="81"/>
    </row>
    <row r="15" spans="1:93" x14ac:dyDescent="0.25">
      <c r="A15" s="102" t="s">
        <v>254</v>
      </c>
      <c r="B15" s="231" t="str">
        <f>IF(A15="","",VLOOKUP(A15,Calcolo!$C$4:$D$35,2,FALSE))</f>
        <v>TOMASSETTI STEFANO</v>
      </c>
      <c r="C15" s="232"/>
      <c r="D15" s="232"/>
      <c r="E15" s="232"/>
      <c r="F15" s="232"/>
      <c r="G15" s="232"/>
      <c r="H15" s="232"/>
      <c r="I15" s="233"/>
      <c r="J15" s="55">
        <v>4</v>
      </c>
      <c r="K15" s="79"/>
      <c r="L15" s="79"/>
      <c r="M15" s="79"/>
      <c r="N15" s="79"/>
      <c r="O15" s="79"/>
      <c r="P15" s="79"/>
      <c r="Q15" s="79"/>
      <c r="R15" s="79"/>
      <c r="S15" s="94"/>
      <c r="T15" s="79"/>
      <c r="U15" s="79"/>
      <c r="V15" s="79"/>
      <c r="W15" s="79"/>
      <c r="X15" s="79"/>
      <c r="Y15" s="79"/>
      <c r="Z15" s="79"/>
      <c r="AA15" s="79"/>
      <c r="AB15" s="93"/>
      <c r="AC15" s="79"/>
      <c r="AD15" s="79"/>
      <c r="AE15" s="79"/>
      <c r="AF15" s="79"/>
      <c r="AG15" s="79"/>
      <c r="AH15" s="79"/>
      <c r="AI15" s="79"/>
      <c r="AJ15" s="79"/>
      <c r="AK15" s="79"/>
      <c r="AL15" s="93"/>
      <c r="AM15" s="78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8"/>
      <c r="BF15" s="83"/>
      <c r="BG15" s="82"/>
      <c r="BH15" s="82"/>
      <c r="BI15" s="82"/>
      <c r="BJ15" s="82"/>
      <c r="BK15" s="82"/>
      <c r="BL15" s="82"/>
      <c r="BM15" s="82"/>
      <c r="BN15" s="88"/>
      <c r="BO15" s="82"/>
      <c r="BP15" s="82"/>
      <c r="BQ15" s="82"/>
      <c r="BR15" s="82"/>
      <c r="BS15" s="82"/>
      <c r="BT15" s="82"/>
      <c r="BU15" s="82"/>
      <c r="BV15" s="82"/>
      <c r="BW15" s="86"/>
      <c r="BX15" s="81"/>
      <c r="BY15" s="81"/>
      <c r="BZ15" s="81"/>
      <c r="CA15" s="81"/>
      <c r="CB15" s="81"/>
      <c r="CC15" s="81"/>
      <c r="CD15" s="81"/>
      <c r="CE15" s="81"/>
      <c r="CF15" s="55">
        <v>1</v>
      </c>
      <c r="CG15" s="231" t="str">
        <f>IF(CO15="","",VLOOKUP(CO15,Calcolo!$C$4:$D$35,2,FALSE))</f>
        <v>PIETRUCCI ALESSANDRO</v>
      </c>
      <c r="CH15" s="232"/>
      <c r="CI15" s="232"/>
      <c r="CJ15" s="232"/>
      <c r="CK15" s="232"/>
      <c r="CL15" s="232"/>
      <c r="CM15" s="232"/>
      <c r="CN15" s="233"/>
      <c r="CO15" s="102" t="s">
        <v>270</v>
      </c>
    </row>
    <row r="16" spans="1:93" x14ac:dyDescent="0.25">
      <c r="B16" s="78"/>
      <c r="C16" s="78"/>
      <c r="D16" s="78"/>
      <c r="E16" s="78"/>
      <c r="F16" s="78"/>
      <c r="G16" s="78"/>
      <c r="H16" s="78"/>
      <c r="I16" s="78"/>
      <c r="J16" s="95"/>
      <c r="K16" s="231" t="str">
        <f>IF(AND(J15="",J17=""),"",IF(J15&gt;J17,B15,IF(J17&gt;J15,B17)))</f>
        <v>TOMASSETTI STEFANO</v>
      </c>
      <c r="L16" s="232"/>
      <c r="M16" s="232"/>
      <c r="N16" s="232"/>
      <c r="O16" s="232"/>
      <c r="P16" s="232"/>
      <c r="Q16" s="232"/>
      <c r="R16" s="233"/>
      <c r="S16" s="55">
        <v>4</v>
      </c>
      <c r="T16" s="79"/>
      <c r="U16" s="79"/>
      <c r="V16" s="79"/>
      <c r="W16" s="79"/>
      <c r="X16" s="79"/>
      <c r="Y16" s="79"/>
      <c r="Z16" s="79"/>
      <c r="AA16" s="79"/>
      <c r="AB16" s="93"/>
      <c r="AC16" s="79"/>
      <c r="AD16" s="79"/>
      <c r="AE16" s="79"/>
      <c r="AF16" s="79"/>
      <c r="AG16" s="79"/>
      <c r="AH16" s="79"/>
      <c r="AI16" s="79"/>
      <c r="AJ16" s="79"/>
      <c r="AK16" s="79"/>
      <c r="AL16" s="93"/>
      <c r="AM16" s="78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8"/>
      <c r="BF16" s="82"/>
      <c r="BG16" s="82"/>
      <c r="BH16" s="82"/>
      <c r="BI16" s="82"/>
      <c r="BJ16" s="82"/>
      <c r="BK16" s="82"/>
      <c r="BL16" s="82"/>
      <c r="BM16" s="82"/>
      <c r="BN16" s="88"/>
      <c r="BO16" s="82"/>
      <c r="BP16" s="82"/>
      <c r="BQ16" s="82"/>
      <c r="BR16" s="82"/>
      <c r="BS16" s="82"/>
      <c r="BT16" s="82"/>
      <c r="BU16" s="82"/>
      <c r="BV16" s="82"/>
      <c r="BW16" s="55">
        <v>1</v>
      </c>
      <c r="BX16" s="231" t="str">
        <f>IF(AND(CF15="",CF17=""),"",IF(CF15&gt;CF17,CG15,IF(CF17&gt;CF15,CG17)))</f>
        <v>DI MICCO ALESSANDRO</v>
      </c>
      <c r="BY16" s="232"/>
      <c r="BZ16" s="232"/>
      <c r="CA16" s="232"/>
      <c r="CB16" s="232"/>
      <c r="CC16" s="232"/>
      <c r="CD16" s="232"/>
      <c r="CE16" s="233"/>
      <c r="CF16" s="86"/>
      <c r="CG16" s="81"/>
      <c r="CH16" s="81"/>
      <c r="CI16" s="81"/>
      <c r="CJ16" s="81"/>
      <c r="CK16" s="81"/>
      <c r="CL16" s="81"/>
      <c r="CM16" s="81"/>
      <c r="CN16" s="81"/>
    </row>
    <row r="17" spans="1:93" x14ac:dyDescent="0.25">
      <c r="A17" s="102" t="s">
        <v>255</v>
      </c>
      <c r="B17" s="231" t="str">
        <f>IF(A17="","",VLOOKUP(A17,Calcolo!$C$4:$D$35,2,FALSE))</f>
        <v>BALLINI SIMONE</v>
      </c>
      <c r="C17" s="232"/>
      <c r="D17" s="232"/>
      <c r="E17" s="232"/>
      <c r="F17" s="232"/>
      <c r="G17" s="232"/>
      <c r="H17" s="232"/>
      <c r="I17" s="233"/>
      <c r="J17" s="55">
        <v>0</v>
      </c>
      <c r="K17" s="79"/>
      <c r="L17" s="79"/>
      <c r="M17" s="79"/>
      <c r="N17" s="79"/>
      <c r="O17" s="79"/>
      <c r="P17" s="79"/>
      <c r="Q17" s="79"/>
      <c r="R17" s="79"/>
      <c r="S17" s="93"/>
      <c r="T17" s="79"/>
      <c r="U17" s="79"/>
      <c r="V17" s="79"/>
      <c r="W17" s="79"/>
      <c r="X17" s="79"/>
      <c r="Y17" s="79"/>
      <c r="Z17" s="79"/>
      <c r="AA17" s="79"/>
      <c r="AB17" s="93"/>
      <c r="AC17" s="79"/>
      <c r="AD17" s="79"/>
      <c r="AE17" s="79"/>
      <c r="AF17" s="79"/>
      <c r="AG17" s="79"/>
      <c r="AH17" s="79"/>
      <c r="AI17" s="79"/>
      <c r="AJ17" s="79"/>
      <c r="AK17" s="79"/>
      <c r="AL17" s="93"/>
      <c r="AM17" s="78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8"/>
      <c r="BF17" s="82"/>
      <c r="BG17" s="82"/>
      <c r="BH17" s="82"/>
      <c r="BI17" s="82"/>
      <c r="BJ17" s="82"/>
      <c r="BK17" s="82"/>
      <c r="BL17" s="82"/>
      <c r="BM17" s="82"/>
      <c r="BN17" s="91"/>
      <c r="BO17" s="84"/>
      <c r="BP17" s="82"/>
      <c r="BQ17" s="82"/>
      <c r="BR17" s="82"/>
      <c r="BS17" s="82"/>
      <c r="BT17" s="82"/>
      <c r="BU17" s="82"/>
      <c r="BV17" s="82"/>
      <c r="BW17" s="88"/>
      <c r="BX17" s="81"/>
      <c r="BY17" s="81"/>
      <c r="BZ17" s="81"/>
      <c r="CA17" s="81"/>
      <c r="CB17" s="81"/>
      <c r="CC17" s="81"/>
      <c r="CD17" s="81"/>
      <c r="CE17" s="81"/>
      <c r="CF17" s="55">
        <v>4</v>
      </c>
      <c r="CG17" s="231" t="str">
        <f>IF(CO17="","",VLOOKUP(CO17,Calcolo!$C$4:$D$35,2,FALSE))</f>
        <v>DI MICCO ALESSANDRO</v>
      </c>
      <c r="CH17" s="232"/>
      <c r="CI17" s="232"/>
      <c r="CJ17" s="232"/>
      <c r="CK17" s="232"/>
      <c r="CL17" s="232"/>
      <c r="CM17" s="232"/>
      <c r="CN17" s="233"/>
      <c r="CO17" s="102" t="s">
        <v>271</v>
      </c>
    </row>
    <row r="18" spans="1:93" x14ac:dyDescent="0.25">
      <c r="B18" s="78"/>
      <c r="C18" s="78"/>
      <c r="D18" s="78"/>
      <c r="E18" s="78"/>
      <c r="F18" s="78"/>
      <c r="G18" s="78"/>
      <c r="H18" s="78"/>
      <c r="I18" s="78"/>
      <c r="J18" s="95"/>
      <c r="K18" s="79"/>
      <c r="L18" s="79"/>
      <c r="M18" s="79"/>
      <c r="N18" s="79"/>
      <c r="O18" s="79"/>
      <c r="P18" s="79"/>
      <c r="Q18" s="79"/>
      <c r="R18" s="79"/>
      <c r="S18" s="93"/>
      <c r="T18" s="232" t="str">
        <f>IF(AND(S16="",S20=""),"",IF(S16&gt;S20,K16,IF(S20&gt;S16,K20)))</f>
        <v>TOMASSETTI STEFANO</v>
      </c>
      <c r="U18" s="232"/>
      <c r="V18" s="232"/>
      <c r="W18" s="232"/>
      <c r="X18" s="232"/>
      <c r="Y18" s="232"/>
      <c r="Z18" s="232"/>
      <c r="AA18" s="233"/>
      <c r="AB18" s="55">
        <v>4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93"/>
      <c r="AM18" s="78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8"/>
      <c r="BF18" s="82"/>
      <c r="BG18" s="82"/>
      <c r="BH18" s="82"/>
      <c r="BI18" s="82"/>
      <c r="BJ18" s="82"/>
      <c r="BK18" s="82"/>
      <c r="BL18" s="82"/>
      <c r="BM18" s="82"/>
      <c r="BN18" s="92">
        <v>4</v>
      </c>
      <c r="BO18" s="231" t="str">
        <f>IF(AND(BW16="",BW20=""),"",IF(BW16&gt;BW20,BX16,IF(BW20&gt;BW16,BX20)))</f>
        <v>MANTARRO SALVATORE</v>
      </c>
      <c r="BP18" s="232"/>
      <c r="BQ18" s="232"/>
      <c r="BR18" s="232"/>
      <c r="BS18" s="232"/>
      <c r="BT18" s="232"/>
      <c r="BU18" s="232"/>
      <c r="BV18" s="233"/>
      <c r="BW18" s="88"/>
      <c r="BX18" s="81"/>
      <c r="BY18" s="81"/>
      <c r="BZ18" s="81"/>
      <c r="CA18" s="81"/>
      <c r="CB18" s="81"/>
      <c r="CC18" s="81"/>
      <c r="CD18" s="81"/>
      <c r="CE18" s="81"/>
      <c r="CF18" s="87"/>
      <c r="CG18" s="81"/>
      <c r="CH18" s="81"/>
      <c r="CI18" s="81"/>
      <c r="CJ18" s="81"/>
      <c r="CK18" s="81"/>
      <c r="CL18" s="81"/>
      <c r="CM18" s="81"/>
      <c r="CN18" s="81"/>
    </row>
    <row r="19" spans="1:93" x14ac:dyDescent="0.25">
      <c r="A19" s="102" t="s">
        <v>256</v>
      </c>
      <c r="B19" s="231" t="str">
        <f>IF(A19="","",VLOOKUP(A19,Calcolo!$C$4:$D$35,2,FALSE))</f>
        <v>CASOTTO MAURO</v>
      </c>
      <c r="C19" s="232"/>
      <c r="D19" s="232"/>
      <c r="E19" s="232"/>
      <c r="F19" s="232"/>
      <c r="G19" s="232"/>
      <c r="H19" s="232"/>
      <c r="I19" s="233"/>
      <c r="J19" s="55">
        <v>0</v>
      </c>
      <c r="K19" s="79"/>
      <c r="L19" s="79"/>
      <c r="M19" s="79"/>
      <c r="N19" s="79"/>
      <c r="O19" s="79"/>
      <c r="P19" s="79"/>
      <c r="Q19" s="79"/>
      <c r="R19" s="79"/>
      <c r="S19" s="93"/>
      <c r="T19" s="79"/>
      <c r="U19" s="79"/>
      <c r="V19" s="79"/>
      <c r="W19" s="79"/>
      <c r="X19" s="79"/>
      <c r="Y19" s="79"/>
      <c r="Z19" s="79"/>
      <c r="AA19" s="79"/>
      <c r="AB19" s="94"/>
      <c r="AC19" s="79"/>
      <c r="AD19" s="79"/>
      <c r="AE19" s="79"/>
      <c r="AF19" s="79"/>
      <c r="AG19" s="79"/>
      <c r="AH19" s="79"/>
      <c r="AI19" s="79"/>
      <c r="AJ19" s="79"/>
      <c r="AK19" s="79"/>
      <c r="AL19" s="93"/>
      <c r="AM19" s="78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8"/>
      <c r="BF19" s="82"/>
      <c r="BG19" s="82"/>
      <c r="BH19" s="82"/>
      <c r="BI19" s="82"/>
      <c r="BJ19" s="82"/>
      <c r="BK19" s="82"/>
      <c r="BL19" s="82"/>
      <c r="BM19" s="82"/>
      <c r="BN19" s="86"/>
      <c r="BO19" s="81"/>
      <c r="BP19" s="81"/>
      <c r="BQ19" s="81"/>
      <c r="BR19" s="81"/>
      <c r="BS19" s="81"/>
      <c r="BT19" s="81"/>
      <c r="BU19" s="81"/>
      <c r="BV19" s="81"/>
      <c r="BW19" s="88"/>
      <c r="BX19" s="81"/>
      <c r="BY19" s="81"/>
      <c r="BZ19" s="81"/>
      <c r="CA19" s="81"/>
      <c r="CB19" s="81"/>
      <c r="CC19" s="81"/>
      <c r="CD19" s="81"/>
      <c r="CE19" s="81"/>
      <c r="CF19" s="55">
        <v>4</v>
      </c>
      <c r="CG19" s="231" t="str">
        <f>IF(CO19="","",VLOOKUP(CO19,Calcolo!$C$4:$D$35,2,FALSE))</f>
        <v>MANTARRO SALVATORE</v>
      </c>
      <c r="CH19" s="232"/>
      <c r="CI19" s="232"/>
      <c r="CJ19" s="232"/>
      <c r="CK19" s="232"/>
      <c r="CL19" s="232"/>
      <c r="CM19" s="232"/>
      <c r="CN19" s="233"/>
      <c r="CO19" s="102" t="s">
        <v>272</v>
      </c>
    </row>
    <row r="20" spans="1:93" x14ac:dyDescent="0.25">
      <c r="B20" s="78"/>
      <c r="C20" s="78"/>
      <c r="D20" s="78"/>
      <c r="E20" s="78"/>
      <c r="F20" s="78"/>
      <c r="G20" s="78"/>
      <c r="H20" s="78"/>
      <c r="I20" s="78"/>
      <c r="J20" s="95"/>
      <c r="K20" s="231" t="str">
        <f>IF(AND(J19="",J21=""),"",IF(J19&gt;J21,B19,IF(J21&gt;J19,B21)))</f>
        <v>FOCONETTI ANDREA</v>
      </c>
      <c r="L20" s="232"/>
      <c r="M20" s="232"/>
      <c r="N20" s="232"/>
      <c r="O20" s="232"/>
      <c r="P20" s="232"/>
      <c r="Q20" s="232"/>
      <c r="R20" s="233"/>
      <c r="S20" s="55">
        <v>1</v>
      </c>
      <c r="T20" s="79"/>
      <c r="U20" s="79"/>
      <c r="V20" s="79"/>
      <c r="W20" s="79"/>
      <c r="X20" s="79"/>
      <c r="Y20" s="79"/>
      <c r="Z20" s="79"/>
      <c r="AA20" s="79"/>
      <c r="AB20" s="94"/>
      <c r="AC20" s="79"/>
      <c r="AD20" s="79"/>
      <c r="AE20" s="79"/>
      <c r="AF20" s="79"/>
      <c r="AG20" s="79"/>
      <c r="AH20" s="79"/>
      <c r="AI20" s="79"/>
      <c r="AJ20" s="79"/>
      <c r="AK20" s="79"/>
      <c r="AL20" s="93"/>
      <c r="AM20" s="78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8"/>
      <c r="BF20" s="82"/>
      <c r="BG20" s="82"/>
      <c r="BH20" s="82"/>
      <c r="BI20" s="82"/>
      <c r="BJ20" s="82"/>
      <c r="BK20" s="82"/>
      <c r="BL20" s="82"/>
      <c r="BM20" s="82"/>
      <c r="BN20" s="86"/>
      <c r="BO20" s="81"/>
      <c r="BP20" s="81"/>
      <c r="BQ20" s="81"/>
      <c r="BR20" s="81"/>
      <c r="BS20" s="81"/>
      <c r="BT20" s="81"/>
      <c r="BU20" s="81"/>
      <c r="BV20" s="81"/>
      <c r="BW20" s="55">
        <v>4</v>
      </c>
      <c r="BX20" s="231" t="str">
        <f>IF(AND(CF19="",CF21=""),"",IF(CF19&gt;CF21,CG19,IF(CF21&gt;CF19,CG21)))</f>
        <v>MANTARRO SALVATORE</v>
      </c>
      <c r="BY20" s="232"/>
      <c r="BZ20" s="232"/>
      <c r="CA20" s="232"/>
      <c r="CB20" s="232"/>
      <c r="CC20" s="232"/>
      <c r="CD20" s="232"/>
      <c r="CE20" s="233"/>
      <c r="CF20" s="86"/>
      <c r="CG20" s="81"/>
      <c r="CH20" s="81"/>
      <c r="CI20" s="81"/>
      <c r="CJ20" s="81"/>
      <c r="CK20" s="81"/>
      <c r="CL20" s="81"/>
      <c r="CM20" s="81"/>
      <c r="CN20" s="81"/>
    </row>
    <row r="21" spans="1:93" x14ac:dyDescent="0.25">
      <c r="A21" s="102" t="s">
        <v>257</v>
      </c>
      <c r="B21" s="231" t="str">
        <f>IF(A21="","",VLOOKUP(A21,Calcolo!$C$4:$D$35,2,FALSE))</f>
        <v>FOCONETTI ANDREA</v>
      </c>
      <c r="C21" s="232"/>
      <c r="D21" s="232"/>
      <c r="E21" s="232"/>
      <c r="F21" s="232"/>
      <c r="G21" s="232"/>
      <c r="H21" s="232"/>
      <c r="I21" s="233"/>
      <c r="J21" s="55">
        <v>4</v>
      </c>
      <c r="K21" s="79"/>
      <c r="L21" s="79"/>
      <c r="M21" s="79"/>
      <c r="N21" s="79"/>
      <c r="O21" s="79"/>
      <c r="P21" s="79"/>
      <c r="Q21" s="79"/>
      <c r="R21" s="79"/>
      <c r="S21" s="94"/>
      <c r="T21" s="79"/>
      <c r="U21" s="79"/>
      <c r="V21" s="79"/>
      <c r="W21" s="79"/>
      <c r="X21" s="79"/>
      <c r="Y21" s="79"/>
      <c r="Z21" s="79"/>
      <c r="AA21" s="79"/>
      <c r="AB21" s="94"/>
      <c r="AC21" s="79"/>
      <c r="AD21" s="79"/>
      <c r="AE21" s="79"/>
      <c r="AF21" s="79"/>
      <c r="AG21" s="79"/>
      <c r="AH21" s="79"/>
      <c r="AI21" s="79"/>
      <c r="AJ21" s="79"/>
      <c r="AK21" s="79"/>
      <c r="AL21" s="93"/>
      <c r="AM21" s="78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8"/>
      <c r="BF21" s="82"/>
      <c r="BG21" s="82"/>
      <c r="BH21" s="82"/>
      <c r="BI21" s="82"/>
      <c r="BJ21" s="82"/>
      <c r="BK21" s="82"/>
      <c r="BL21" s="82"/>
      <c r="BM21" s="82"/>
      <c r="BN21" s="86"/>
      <c r="BO21" s="81"/>
      <c r="BP21" s="81"/>
      <c r="BQ21" s="81"/>
      <c r="BR21" s="81"/>
      <c r="BS21" s="81"/>
      <c r="BT21" s="81"/>
      <c r="BU21" s="81"/>
      <c r="BV21" s="81"/>
      <c r="BW21" s="87"/>
      <c r="BX21" s="81"/>
      <c r="BY21" s="81"/>
      <c r="BZ21" s="81"/>
      <c r="CA21" s="81"/>
      <c r="CB21" s="81"/>
      <c r="CC21" s="81"/>
      <c r="CD21" s="81"/>
      <c r="CE21" s="81"/>
      <c r="CF21" s="55">
        <v>0</v>
      </c>
      <c r="CG21" s="231" t="str">
        <f>IF(CO21="","",VLOOKUP(CO21,Calcolo!$C$4:$D$35,2,FALSE))</f>
        <v>CERVESATO SAMUEL</v>
      </c>
      <c r="CH21" s="232"/>
      <c r="CI21" s="232"/>
      <c r="CJ21" s="232"/>
      <c r="CK21" s="232"/>
      <c r="CL21" s="232"/>
      <c r="CM21" s="232"/>
      <c r="CN21" s="233"/>
      <c r="CO21" s="102" t="s">
        <v>273</v>
      </c>
    </row>
    <row r="22" spans="1:93" x14ac:dyDescent="0.25">
      <c r="B22" s="78"/>
      <c r="C22" s="78"/>
      <c r="D22" s="78"/>
      <c r="E22" s="78"/>
      <c r="F22" s="78"/>
      <c r="G22" s="78"/>
      <c r="H22" s="78"/>
      <c r="I22" s="78"/>
      <c r="J22" s="95"/>
      <c r="K22" s="79"/>
      <c r="L22" s="79"/>
      <c r="M22" s="79"/>
      <c r="N22" s="79"/>
      <c r="O22" s="79"/>
      <c r="P22" s="79"/>
      <c r="Q22" s="79"/>
      <c r="R22" s="79"/>
      <c r="S22" s="94"/>
      <c r="T22" s="79"/>
      <c r="U22" s="79"/>
      <c r="V22" s="79"/>
      <c r="W22" s="79"/>
      <c r="X22" s="79"/>
      <c r="Y22" s="79"/>
      <c r="Z22" s="79"/>
      <c r="AA22" s="79"/>
      <c r="AB22" s="94"/>
      <c r="AC22" s="79"/>
      <c r="AD22" s="79"/>
      <c r="AE22" s="79"/>
      <c r="AF22" s="79"/>
      <c r="AG22" s="79"/>
      <c r="AH22" s="79"/>
      <c r="AI22" s="79"/>
      <c r="AJ22" s="79"/>
      <c r="AK22" s="79"/>
      <c r="AL22" s="93"/>
      <c r="AM22" s="232" t="str">
        <f>IF(AND(AL14="",AL30=""),"",IF(AL14&gt;AL30,AC14,IF(AL30&gt;AL14,AC30)))</f>
        <v>TOMASSETTI STEFANO</v>
      </c>
      <c r="AN22" s="232"/>
      <c r="AO22" s="232"/>
      <c r="AP22" s="232"/>
      <c r="AQ22" s="232"/>
      <c r="AR22" s="232"/>
      <c r="AS22" s="232"/>
      <c r="AT22" s="233"/>
      <c r="AU22" s="248" t="s">
        <v>68</v>
      </c>
      <c r="AV22" s="249"/>
      <c r="AW22" s="231" t="str">
        <f>IF(AND(BE14="",BE30=""),"",IF(BE14&gt;BE30,BF14,IF(BE30&gt;BE14,BF30)))</f>
        <v>MANTARRO SALVATORE</v>
      </c>
      <c r="AX22" s="232"/>
      <c r="AY22" s="232"/>
      <c r="AZ22" s="232"/>
      <c r="BA22" s="232"/>
      <c r="BB22" s="232"/>
      <c r="BC22" s="232"/>
      <c r="BD22" s="232"/>
      <c r="BE22" s="88"/>
      <c r="BF22" s="82"/>
      <c r="BG22" s="82"/>
      <c r="BH22" s="82"/>
      <c r="BI22" s="82"/>
      <c r="BJ22" s="82"/>
      <c r="BK22" s="82"/>
      <c r="BL22" s="82"/>
      <c r="BM22" s="82"/>
      <c r="BN22" s="86"/>
      <c r="BO22" s="81"/>
      <c r="BP22" s="81"/>
      <c r="BQ22" s="81"/>
      <c r="BR22" s="81"/>
      <c r="BS22" s="81"/>
      <c r="BT22" s="81"/>
      <c r="BU22" s="81"/>
      <c r="BV22" s="81"/>
      <c r="BW22" s="87"/>
      <c r="BX22" s="81"/>
      <c r="BY22" s="81"/>
      <c r="BZ22" s="81"/>
      <c r="CA22" s="81"/>
      <c r="CB22" s="81"/>
      <c r="CC22" s="81"/>
      <c r="CD22" s="81"/>
      <c r="CE22" s="81"/>
      <c r="CF22" s="87"/>
      <c r="CG22" s="81"/>
      <c r="CH22" s="81"/>
      <c r="CI22" s="81"/>
      <c r="CJ22" s="81"/>
      <c r="CK22" s="81"/>
      <c r="CL22" s="81"/>
      <c r="CM22" s="81"/>
      <c r="CN22" s="81"/>
    </row>
    <row r="23" spans="1:93" x14ac:dyDescent="0.25">
      <c r="A23" s="102" t="s">
        <v>258</v>
      </c>
      <c r="B23" s="231" t="str">
        <f>IF(A23="","",VLOOKUP(A23,Calcolo!$C$4:$D$35,2,FALSE))</f>
        <v>BLASCO ROBERTO</v>
      </c>
      <c r="C23" s="232"/>
      <c r="D23" s="232"/>
      <c r="E23" s="232"/>
      <c r="F23" s="232"/>
      <c r="G23" s="232"/>
      <c r="H23" s="232"/>
      <c r="I23" s="233"/>
      <c r="J23" s="55">
        <v>4</v>
      </c>
      <c r="K23" s="79"/>
      <c r="L23" s="79"/>
      <c r="M23" s="79"/>
      <c r="N23" s="79"/>
      <c r="O23" s="79"/>
      <c r="P23" s="79"/>
      <c r="Q23" s="79"/>
      <c r="R23" s="79"/>
      <c r="S23" s="94"/>
      <c r="T23" s="79"/>
      <c r="U23" s="79"/>
      <c r="V23" s="79"/>
      <c r="W23" s="79"/>
      <c r="X23" s="79"/>
      <c r="Y23" s="79"/>
      <c r="Z23" s="79"/>
      <c r="AA23" s="79"/>
      <c r="AB23" s="94"/>
      <c r="AC23" s="79"/>
      <c r="AD23" s="79"/>
      <c r="AE23" s="79"/>
      <c r="AF23" s="79"/>
      <c r="AG23" s="79"/>
      <c r="AH23" s="79"/>
      <c r="AI23" s="79"/>
      <c r="AJ23" s="79"/>
      <c r="AK23" s="79"/>
      <c r="AL23" s="93"/>
      <c r="AM23" s="78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8"/>
      <c r="BF23" s="82"/>
      <c r="BG23" s="82"/>
      <c r="BH23" s="82"/>
      <c r="BI23" s="82"/>
      <c r="BJ23" s="82"/>
      <c r="BK23" s="82"/>
      <c r="BL23" s="82"/>
      <c r="BM23" s="82"/>
      <c r="BN23" s="86"/>
      <c r="BO23" s="81"/>
      <c r="BP23" s="81"/>
      <c r="BQ23" s="81"/>
      <c r="BR23" s="81"/>
      <c r="BS23" s="81"/>
      <c r="BT23" s="81"/>
      <c r="BU23" s="81"/>
      <c r="BV23" s="81"/>
      <c r="BW23" s="87"/>
      <c r="BX23" s="81"/>
      <c r="BY23" s="81"/>
      <c r="BZ23" s="81"/>
      <c r="CA23" s="81"/>
      <c r="CB23" s="81"/>
      <c r="CC23" s="81"/>
      <c r="CD23" s="81"/>
      <c r="CE23" s="81"/>
      <c r="CF23" s="55">
        <v>1</v>
      </c>
      <c r="CG23" s="231" t="str">
        <f>IF(CO23="","",VLOOKUP(CO23,Calcolo!$C$4:$D$35,2,FALSE))</f>
        <v>MARTINI SERGIO</v>
      </c>
      <c r="CH23" s="232"/>
      <c r="CI23" s="232"/>
      <c r="CJ23" s="232"/>
      <c r="CK23" s="232"/>
      <c r="CL23" s="232"/>
      <c r="CM23" s="232"/>
      <c r="CN23" s="233"/>
      <c r="CO23" s="102" t="s">
        <v>274</v>
      </c>
    </row>
    <row r="24" spans="1:93" x14ac:dyDescent="0.25">
      <c r="B24" s="78"/>
      <c r="C24" s="78"/>
      <c r="D24" s="78"/>
      <c r="E24" s="78"/>
      <c r="F24" s="78"/>
      <c r="G24" s="78"/>
      <c r="H24" s="78"/>
      <c r="I24" s="78"/>
      <c r="J24" s="95"/>
      <c r="K24" s="231" t="str">
        <f>IF(AND(J23="",J25=""),"",IF(J23&gt;J25,B23,IF(J25&gt;J23,B25)))</f>
        <v>BLASCO ROBERTO</v>
      </c>
      <c r="L24" s="232"/>
      <c r="M24" s="232"/>
      <c r="N24" s="232"/>
      <c r="O24" s="232"/>
      <c r="P24" s="232"/>
      <c r="Q24" s="232"/>
      <c r="R24" s="233"/>
      <c r="S24" s="55">
        <v>4</v>
      </c>
      <c r="T24" s="79"/>
      <c r="U24" s="79"/>
      <c r="V24" s="79"/>
      <c r="W24" s="79"/>
      <c r="X24" s="79"/>
      <c r="Y24" s="79"/>
      <c r="Z24" s="79"/>
      <c r="AA24" s="79"/>
      <c r="AB24" s="94"/>
      <c r="AC24" s="79"/>
      <c r="AD24" s="79"/>
      <c r="AE24" s="79"/>
      <c r="AF24" s="79"/>
      <c r="AG24" s="79"/>
      <c r="AH24" s="79"/>
      <c r="AI24" s="79"/>
      <c r="AJ24" s="79"/>
      <c r="AK24" s="79"/>
      <c r="AL24" s="93"/>
      <c r="AM24" s="78"/>
      <c r="AN24" s="81"/>
      <c r="AO24" s="81"/>
      <c r="AP24" s="238">
        <v>4</v>
      </c>
      <c r="AQ24" s="239"/>
      <c r="AR24" s="81"/>
      <c r="AS24" s="81"/>
      <c r="AT24" s="81"/>
      <c r="AU24" s="81"/>
      <c r="AV24" s="81"/>
      <c r="AW24" s="81"/>
      <c r="AX24" s="81"/>
      <c r="AY24" s="81"/>
      <c r="AZ24" s="238">
        <v>0</v>
      </c>
      <c r="BA24" s="239"/>
      <c r="BB24" s="81"/>
      <c r="BC24" s="81"/>
      <c r="BD24" s="81"/>
      <c r="BE24" s="88"/>
      <c r="BF24" s="82"/>
      <c r="BG24" s="82"/>
      <c r="BH24" s="82"/>
      <c r="BI24" s="82"/>
      <c r="BJ24" s="82"/>
      <c r="BK24" s="82"/>
      <c r="BL24" s="82"/>
      <c r="BM24" s="82"/>
      <c r="BN24" s="86"/>
      <c r="BO24" s="81"/>
      <c r="BP24" s="81"/>
      <c r="BQ24" s="81"/>
      <c r="BR24" s="81"/>
      <c r="BS24" s="81"/>
      <c r="BT24" s="81"/>
      <c r="BU24" s="81"/>
      <c r="BV24" s="81"/>
      <c r="BW24" s="55">
        <v>4</v>
      </c>
      <c r="BX24" s="231" t="str">
        <f>IF(AND(CF23="",CF25=""),"",IF(CF23&gt;CF25,CG23,IF(CF25&gt;CF23,CG25)))</f>
        <v>MERIGGI LUCA</v>
      </c>
      <c r="BY24" s="232"/>
      <c r="BZ24" s="232"/>
      <c r="CA24" s="232"/>
      <c r="CB24" s="232"/>
      <c r="CC24" s="232"/>
      <c r="CD24" s="232"/>
      <c r="CE24" s="233"/>
      <c r="CF24" s="86"/>
      <c r="CG24" s="81"/>
      <c r="CH24" s="81"/>
      <c r="CI24" s="81"/>
      <c r="CJ24" s="81"/>
      <c r="CK24" s="81"/>
      <c r="CL24" s="81"/>
      <c r="CM24" s="81"/>
      <c r="CN24" s="81"/>
    </row>
    <row r="25" spans="1:93" x14ac:dyDescent="0.25">
      <c r="A25" s="102" t="s">
        <v>259</v>
      </c>
      <c r="B25" s="231" t="str">
        <f>IF(A25="","",VLOOKUP(A25,Calcolo!$C$4:$D$35,2,FALSE))</f>
        <v>PITORRI FRANCO</v>
      </c>
      <c r="C25" s="232"/>
      <c r="D25" s="232"/>
      <c r="E25" s="232"/>
      <c r="F25" s="232"/>
      <c r="G25" s="232"/>
      <c r="H25" s="232"/>
      <c r="I25" s="233"/>
      <c r="J25" s="55">
        <v>3</v>
      </c>
      <c r="K25" s="79"/>
      <c r="L25" s="79"/>
      <c r="M25" s="79"/>
      <c r="N25" s="79"/>
      <c r="O25" s="79"/>
      <c r="P25" s="79"/>
      <c r="Q25" s="79"/>
      <c r="R25" s="79"/>
      <c r="S25" s="93"/>
      <c r="T25" s="79"/>
      <c r="U25" s="79"/>
      <c r="V25" s="79"/>
      <c r="W25" s="79"/>
      <c r="X25" s="79"/>
      <c r="Y25" s="79"/>
      <c r="Z25" s="79"/>
      <c r="AA25" s="79"/>
      <c r="AB25" s="94"/>
      <c r="AC25" s="79"/>
      <c r="AD25" s="79"/>
      <c r="AE25" s="79"/>
      <c r="AF25" s="79"/>
      <c r="AG25" s="79"/>
      <c r="AH25" s="79"/>
      <c r="AI25" s="79"/>
      <c r="AJ25" s="79"/>
      <c r="AK25" s="79"/>
      <c r="AL25" s="93"/>
      <c r="AM25" s="78"/>
      <c r="AN25" s="81"/>
      <c r="AO25" s="81"/>
      <c r="AP25" s="240"/>
      <c r="AQ25" s="241"/>
      <c r="AR25" s="81"/>
      <c r="AS25" s="81"/>
      <c r="AT25" s="81"/>
      <c r="AU25" s="81"/>
      <c r="AV25" s="81"/>
      <c r="AW25" s="81"/>
      <c r="AX25" s="81"/>
      <c r="AY25" s="81"/>
      <c r="AZ25" s="240"/>
      <c r="BA25" s="241"/>
      <c r="BB25" s="81"/>
      <c r="BC25" s="81"/>
      <c r="BD25" s="81"/>
      <c r="BE25" s="88"/>
      <c r="BF25" s="82"/>
      <c r="BG25" s="82"/>
      <c r="BH25" s="82"/>
      <c r="BI25" s="82"/>
      <c r="BJ25" s="82"/>
      <c r="BK25" s="82"/>
      <c r="BL25" s="82"/>
      <c r="BM25" s="82"/>
      <c r="BN25" s="86"/>
      <c r="BO25" s="81"/>
      <c r="BP25" s="81"/>
      <c r="BQ25" s="81"/>
      <c r="BR25" s="81"/>
      <c r="BS25" s="81"/>
      <c r="BT25" s="81"/>
      <c r="BU25" s="81"/>
      <c r="BV25" s="81"/>
      <c r="BW25" s="88"/>
      <c r="BX25" s="81"/>
      <c r="BY25" s="81"/>
      <c r="BZ25" s="81"/>
      <c r="CA25" s="81"/>
      <c r="CB25" s="81"/>
      <c r="CC25" s="81"/>
      <c r="CD25" s="81"/>
      <c r="CE25" s="81"/>
      <c r="CF25" s="55">
        <v>4</v>
      </c>
      <c r="CG25" s="231" t="str">
        <f>IF(CO25="","",VLOOKUP(CO25,Calcolo!$C$4:$D$35,2,FALSE))</f>
        <v>MERIGGI LUCA</v>
      </c>
      <c r="CH25" s="232"/>
      <c r="CI25" s="232"/>
      <c r="CJ25" s="232"/>
      <c r="CK25" s="232"/>
      <c r="CL25" s="232"/>
      <c r="CM25" s="232"/>
      <c r="CN25" s="233"/>
      <c r="CO25" s="102" t="s">
        <v>275</v>
      </c>
    </row>
    <row r="26" spans="1:93" x14ac:dyDescent="0.25">
      <c r="B26" s="78"/>
      <c r="C26" s="78"/>
      <c r="D26" s="78"/>
      <c r="E26" s="78"/>
      <c r="F26" s="78"/>
      <c r="G26" s="78"/>
      <c r="H26" s="78"/>
      <c r="I26" s="78"/>
      <c r="J26" s="95"/>
      <c r="K26" s="79"/>
      <c r="L26" s="79"/>
      <c r="M26" s="79"/>
      <c r="N26" s="79"/>
      <c r="O26" s="79"/>
      <c r="P26" s="79"/>
      <c r="Q26" s="79"/>
      <c r="R26" s="79"/>
      <c r="S26" s="93"/>
      <c r="T26" s="232" t="str">
        <f>IF(AND(S24="",S28=""),"",IF(S24&gt;S28,K24,IF(S28&gt;S24,K28)))</f>
        <v>BLASCO ROBERTO</v>
      </c>
      <c r="U26" s="232"/>
      <c r="V26" s="232"/>
      <c r="W26" s="232"/>
      <c r="X26" s="232"/>
      <c r="Y26" s="232"/>
      <c r="Z26" s="232"/>
      <c r="AA26" s="233"/>
      <c r="AB26" s="55">
        <v>0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93"/>
      <c r="AM26" s="78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8"/>
      <c r="BF26" s="82"/>
      <c r="BG26" s="82"/>
      <c r="BH26" s="82"/>
      <c r="BI26" s="82"/>
      <c r="BJ26" s="82"/>
      <c r="BK26" s="82"/>
      <c r="BL26" s="82"/>
      <c r="BM26" s="82"/>
      <c r="BN26" s="89">
        <v>0</v>
      </c>
      <c r="BO26" s="250" t="str">
        <f>IF(AND(BW24="",BW28=""),"",IF(BW24&gt;BW28,BX24,IF(BW28&gt;BW24,BX28)))</f>
        <v>MERIGGI LUCA</v>
      </c>
      <c r="BP26" s="232"/>
      <c r="BQ26" s="232"/>
      <c r="BR26" s="232"/>
      <c r="BS26" s="232"/>
      <c r="BT26" s="232"/>
      <c r="BU26" s="232"/>
      <c r="BV26" s="232"/>
      <c r="BW26" s="88"/>
      <c r="BX26" s="81"/>
      <c r="BY26" s="81"/>
      <c r="BZ26" s="81"/>
      <c r="CA26" s="81"/>
      <c r="CB26" s="81"/>
      <c r="CC26" s="81"/>
      <c r="CD26" s="81"/>
      <c r="CE26" s="81"/>
      <c r="CF26" s="87"/>
      <c r="CG26" s="81"/>
      <c r="CH26" s="81"/>
      <c r="CI26" s="81"/>
      <c r="CJ26" s="81"/>
      <c r="CK26" s="81"/>
      <c r="CL26" s="81"/>
      <c r="CM26" s="81"/>
      <c r="CN26" s="81"/>
    </row>
    <row r="27" spans="1:93" x14ac:dyDescent="0.25">
      <c r="A27" s="102" t="s">
        <v>260</v>
      </c>
      <c r="B27" s="231" t="str">
        <f>IF(A27="","",VLOOKUP(A27,Calcolo!$C$4:$D$35,2,FALSE))</f>
        <v>BRICHESE DIEGO</v>
      </c>
      <c r="C27" s="232"/>
      <c r="D27" s="232"/>
      <c r="E27" s="232"/>
      <c r="F27" s="232"/>
      <c r="G27" s="232"/>
      <c r="H27" s="232"/>
      <c r="I27" s="233"/>
      <c r="J27" s="55">
        <v>0</v>
      </c>
      <c r="K27" s="79"/>
      <c r="L27" s="79"/>
      <c r="M27" s="79"/>
      <c r="N27" s="79"/>
      <c r="O27" s="79"/>
      <c r="P27" s="79"/>
      <c r="Q27" s="79"/>
      <c r="R27" s="79"/>
      <c r="S27" s="93"/>
      <c r="T27" s="79"/>
      <c r="U27" s="79"/>
      <c r="V27" s="79"/>
      <c r="W27" s="79"/>
      <c r="X27" s="79"/>
      <c r="Y27" s="79"/>
      <c r="Z27" s="79"/>
      <c r="AA27" s="79"/>
      <c r="AB27" s="93"/>
      <c r="AC27" s="79"/>
      <c r="AD27" s="79"/>
      <c r="AE27" s="79"/>
      <c r="AF27" s="79"/>
      <c r="AG27" s="79"/>
      <c r="AH27" s="79"/>
      <c r="AI27" s="79"/>
      <c r="AJ27" s="79"/>
      <c r="AK27" s="79"/>
      <c r="AL27" s="93"/>
      <c r="AM27" s="78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8"/>
      <c r="BF27" s="82"/>
      <c r="BG27" s="82"/>
      <c r="BH27" s="82"/>
      <c r="BI27" s="82"/>
      <c r="BJ27" s="82"/>
      <c r="BK27" s="82"/>
      <c r="BL27" s="82"/>
      <c r="BM27" s="82"/>
      <c r="BN27" s="90"/>
      <c r="BO27" s="83"/>
      <c r="BP27" s="82"/>
      <c r="BQ27" s="82"/>
      <c r="BR27" s="82"/>
      <c r="BS27" s="82"/>
      <c r="BT27" s="82"/>
      <c r="BU27" s="82"/>
      <c r="BV27" s="82"/>
      <c r="BW27" s="88"/>
      <c r="BX27" s="81"/>
      <c r="BY27" s="81"/>
      <c r="BZ27" s="81"/>
      <c r="CA27" s="81"/>
      <c r="CB27" s="81"/>
      <c r="CC27" s="81"/>
      <c r="CD27" s="81"/>
      <c r="CE27" s="81"/>
      <c r="CF27" s="55">
        <v>3</v>
      </c>
      <c r="CG27" s="231" t="str">
        <f>IF(CO27="","",VLOOKUP(CO27,Calcolo!$C$4:$D$35,2,FALSE))</f>
        <v>RIGOTTI MASSIMO</v>
      </c>
      <c r="CH27" s="232"/>
      <c r="CI27" s="232"/>
      <c r="CJ27" s="232"/>
      <c r="CK27" s="232"/>
      <c r="CL27" s="232"/>
      <c r="CM27" s="232"/>
      <c r="CN27" s="233"/>
      <c r="CO27" s="102" t="s">
        <v>276</v>
      </c>
    </row>
    <row r="28" spans="1:93" x14ac:dyDescent="0.25">
      <c r="B28" s="78"/>
      <c r="C28" s="78"/>
      <c r="D28" s="78"/>
      <c r="E28" s="78"/>
      <c r="F28" s="78"/>
      <c r="G28" s="78"/>
      <c r="H28" s="78"/>
      <c r="I28" s="78"/>
      <c r="J28" s="95"/>
      <c r="K28" s="231" t="str">
        <f>IF(AND(J27="",J29=""),"",IF(J27&gt;J29,B27,IF(J29&gt;J27,B29)))</f>
        <v>MARIOTTI ATTILIO</v>
      </c>
      <c r="L28" s="232"/>
      <c r="M28" s="232"/>
      <c r="N28" s="232"/>
      <c r="O28" s="232"/>
      <c r="P28" s="232"/>
      <c r="Q28" s="232"/>
      <c r="R28" s="233"/>
      <c r="S28" s="55">
        <v>3</v>
      </c>
      <c r="T28" s="79"/>
      <c r="U28" s="79"/>
      <c r="V28" s="79"/>
      <c r="W28" s="79"/>
      <c r="X28" s="79"/>
      <c r="Y28" s="79"/>
      <c r="Z28" s="79"/>
      <c r="AA28" s="79"/>
      <c r="AB28" s="93"/>
      <c r="AC28" s="79"/>
      <c r="AD28" s="79"/>
      <c r="AE28" s="79"/>
      <c r="AF28" s="79"/>
      <c r="AG28" s="79"/>
      <c r="AH28" s="79"/>
      <c r="AI28" s="79"/>
      <c r="AJ28" s="79"/>
      <c r="AK28" s="79"/>
      <c r="AL28" s="93"/>
      <c r="AM28" s="78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8"/>
      <c r="BF28" s="82"/>
      <c r="BG28" s="82"/>
      <c r="BH28" s="82"/>
      <c r="BI28" s="82"/>
      <c r="BJ28" s="82"/>
      <c r="BK28" s="82"/>
      <c r="BL28" s="82"/>
      <c r="BM28" s="82"/>
      <c r="BN28" s="88"/>
      <c r="BO28" s="82"/>
      <c r="BP28" s="82"/>
      <c r="BQ28" s="82"/>
      <c r="BR28" s="82"/>
      <c r="BS28" s="82"/>
      <c r="BT28" s="82"/>
      <c r="BU28" s="82"/>
      <c r="BV28" s="82"/>
      <c r="BW28" s="55">
        <v>0</v>
      </c>
      <c r="BX28" s="231" t="str">
        <f>IF(AND(CF27="",CF29=""),"",IF(CF27&gt;CF29,CG27,IF(CF29&gt;CF27,CG29)))</f>
        <v>FRACCARO ENRICO</v>
      </c>
      <c r="BY28" s="232"/>
      <c r="BZ28" s="232"/>
      <c r="CA28" s="232"/>
      <c r="CB28" s="232"/>
      <c r="CC28" s="232"/>
      <c r="CD28" s="232"/>
      <c r="CE28" s="233"/>
      <c r="CF28" s="86"/>
      <c r="CG28" s="81"/>
      <c r="CH28" s="81"/>
      <c r="CI28" s="81"/>
      <c r="CJ28" s="81"/>
      <c r="CK28" s="81"/>
      <c r="CL28" s="81"/>
      <c r="CM28" s="81"/>
      <c r="CN28" s="81"/>
    </row>
    <row r="29" spans="1:93" x14ac:dyDescent="0.25">
      <c r="A29" s="102" t="s">
        <v>261</v>
      </c>
      <c r="B29" s="231" t="str">
        <f>IF(A29="","",VLOOKUP(A29,Calcolo!$C$4:$D$35,2,FALSE))</f>
        <v>MARIOTTI ATTILIO</v>
      </c>
      <c r="C29" s="232"/>
      <c r="D29" s="232"/>
      <c r="E29" s="232"/>
      <c r="F29" s="232"/>
      <c r="G29" s="232"/>
      <c r="H29" s="232"/>
      <c r="I29" s="233"/>
      <c r="J29" s="55">
        <v>4</v>
      </c>
      <c r="K29" s="79"/>
      <c r="L29" s="79"/>
      <c r="M29" s="79"/>
      <c r="N29" s="79"/>
      <c r="O29" s="79"/>
      <c r="P29" s="79"/>
      <c r="Q29" s="79"/>
      <c r="R29" s="79"/>
      <c r="S29" s="94"/>
      <c r="T29" s="79"/>
      <c r="U29" s="79"/>
      <c r="V29" s="79"/>
      <c r="W29" s="79"/>
      <c r="X29" s="79"/>
      <c r="Y29" s="79"/>
      <c r="Z29" s="79"/>
      <c r="AA29" s="79"/>
      <c r="AB29" s="93"/>
      <c r="AC29" s="79"/>
      <c r="AD29" s="79"/>
      <c r="AE29" s="79"/>
      <c r="AF29" s="79"/>
      <c r="AG29" s="79"/>
      <c r="AH29" s="79"/>
      <c r="AI29" s="79"/>
      <c r="AJ29" s="79"/>
      <c r="AK29" s="79"/>
      <c r="AL29" s="93"/>
      <c r="AM29" s="78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8"/>
      <c r="BF29" s="84"/>
      <c r="BG29" s="82"/>
      <c r="BH29" s="82"/>
      <c r="BI29" s="82"/>
      <c r="BJ29" s="82"/>
      <c r="BK29" s="82"/>
      <c r="BL29" s="82"/>
      <c r="BM29" s="82"/>
      <c r="BN29" s="88"/>
      <c r="BO29" s="82"/>
      <c r="BP29" s="82"/>
      <c r="BQ29" s="82"/>
      <c r="BR29" s="82"/>
      <c r="BS29" s="82"/>
      <c r="BT29" s="82"/>
      <c r="BU29" s="82"/>
      <c r="BV29" s="82"/>
      <c r="BW29" s="86"/>
      <c r="BX29" s="81"/>
      <c r="BY29" s="81"/>
      <c r="BZ29" s="81"/>
      <c r="CA29" s="81"/>
      <c r="CB29" s="81"/>
      <c r="CC29" s="81"/>
      <c r="CD29" s="81"/>
      <c r="CE29" s="81"/>
      <c r="CF29" s="55">
        <v>4</v>
      </c>
      <c r="CG29" s="231" t="str">
        <f>IF(CO29="","",VLOOKUP(CO29,Calcolo!$C$4:$D$35,2,FALSE))</f>
        <v>FRACCARO ENRICO</v>
      </c>
      <c r="CH29" s="232"/>
      <c r="CI29" s="232"/>
      <c r="CJ29" s="232"/>
      <c r="CK29" s="232"/>
      <c r="CL29" s="232"/>
      <c r="CM29" s="232"/>
      <c r="CN29" s="233"/>
      <c r="CO29" s="102" t="s">
        <v>277</v>
      </c>
    </row>
    <row r="30" spans="1:93" x14ac:dyDescent="0.25">
      <c r="B30" s="78"/>
      <c r="C30" s="78"/>
      <c r="D30" s="78"/>
      <c r="E30" s="78"/>
      <c r="F30" s="78"/>
      <c r="G30" s="78"/>
      <c r="H30" s="78"/>
      <c r="I30" s="78"/>
      <c r="J30" s="95"/>
      <c r="K30" s="79"/>
      <c r="L30" s="79"/>
      <c r="M30" s="79"/>
      <c r="N30" s="79"/>
      <c r="O30" s="79"/>
      <c r="P30" s="79"/>
      <c r="Q30" s="79"/>
      <c r="R30" s="79"/>
      <c r="S30" s="94"/>
      <c r="T30" s="79"/>
      <c r="U30" s="79"/>
      <c r="V30" s="79"/>
      <c r="W30" s="79"/>
      <c r="X30" s="79"/>
      <c r="Y30" s="79"/>
      <c r="Z30" s="79"/>
      <c r="AA30" s="79"/>
      <c r="AB30" s="93"/>
      <c r="AC30" s="232" t="str">
        <f>IF(AND(AB26="",AB34=""),"",IF(AB26&gt;AB34,T26,IF(AB34&gt;AB26,T34)))</f>
        <v>BUCCI STEFANO</v>
      </c>
      <c r="AD30" s="232"/>
      <c r="AE30" s="232"/>
      <c r="AF30" s="232"/>
      <c r="AG30" s="232"/>
      <c r="AH30" s="232"/>
      <c r="AI30" s="232"/>
      <c r="AJ30" s="232"/>
      <c r="AK30" s="233"/>
      <c r="AL30" s="55">
        <v>0</v>
      </c>
      <c r="AM30" s="78"/>
      <c r="AN30" s="234" t="s">
        <v>99</v>
      </c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6"/>
      <c r="BD30" s="81"/>
      <c r="BE30" s="55">
        <v>1</v>
      </c>
      <c r="BF30" s="231" t="str">
        <f>IF(AND(BN26="",BN34=""),"",IF(BN26&gt;BN34,BO26,IF(BN34&gt;BN26,BO34)))</f>
        <v>SANTI DAVIDE</v>
      </c>
      <c r="BG30" s="232"/>
      <c r="BH30" s="232"/>
      <c r="BI30" s="232"/>
      <c r="BJ30" s="232"/>
      <c r="BK30" s="232"/>
      <c r="BL30" s="232"/>
      <c r="BM30" s="233"/>
      <c r="BN30" s="88"/>
      <c r="BO30" s="82"/>
      <c r="BP30" s="82"/>
      <c r="BQ30" s="82"/>
      <c r="BR30" s="82"/>
      <c r="BS30" s="82"/>
      <c r="BT30" s="82"/>
      <c r="BU30" s="82"/>
      <c r="BV30" s="82"/>
      <c r="BW30" s="86"/>
      <c r="BX30" s="81"/>
      <c r="BY30" s="81"/>
      <c r="BZ30" s="81"/>
      <c r="CA30" s="81"/>
      <c r="CB30" s="81"/>
      <c r="CC30" s="81"/>
      <c r="CD30" s="81"/>
      <c r="CE30" s="81"/>
      <c r="CF30" s="87"/>
      <c r="CG30" s="81"/>
      <c r="CH30" s="81"/>
      <c r="CI30" s="81"/>
      <c r="CJ30" s="81"/>
      <c r="CK30" s="81"/>
      <c r="CL30" s="81"/>
      <c r="CM30" s="81"/>
      <c r="CN30" s="81"/>
    </row>
    <row r="31" spans="1:93" x14ac:dyDescent="0.25">
      <c r="A31" s="102" t="s">
        <v>262</v>
      </c>
      <c r="B31" s="231" t="str">
        <f>IF(A31="","",VLOOKUP(A31,Calcolo!$C$4:$D$35,2,FALSE))</f>
        <v>BUSETTO OMAR</v>
      </c>
      <c r="C31" s="232"/>
      <c r="D31" s="232"/>
      <c r="E31" s="232"/>
      <c r="F31" s="232"/>
      <c r="G31" s="232"/>
      <c r="H31" s="232"/>
      <c r="I31" s="233"/>
      <c r="J31" s="55">
        <v>1</v>
      </c>
      <c r="K31" s="79"/>
      <c r="L31" s="79"/>
      <c r="M31" s="79"/>
      <c r="N31" s="79"/>
      <c r="O31" s="79"/>
      <c r="P31" s="79"/>
      <c r="Q31" s="79"/>
      <c r="R31" s="79"/>
      <c r="S31" s="94"/>
      <c r="T31" s="79"/>
      <c r="U31" s="79"/>
      <c r="V31" s="79"/>
      <c r="W31" s="79"/>
      <c r="X31" s="79"/>
      <c r="Y31" s="79"/>
      <c r="Z31" s="79"/>
      <c r="AA31" s="79"/>
      <c r="AB31" s="93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8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8"/>
      <c r="BO31" s="82"/>
      <c r="BP31" s="82"/>
      <c r="BQ31" s="82"/>
      <c r="BR31" s="82"/>
      <c r="BS31" s="82"/>
      <c r="BT31" s="82"/>
      <c r="BU31" s="82"/>
      <c r="BV31" s="82"/>
      <c r="BW31" s="86"/>
      <c r="BX31" s="81"/>
      <c r="BY31" s="81"/>
      <c r="BZ31" s="81"/>
      <c r="CA31" s="81"/>
      <c r="CB31" s="81"/>
      <c r="CC31" s="81"/>
      <c r="CD31" s="81"/>
      <c r="CE31" s="81"/>
      <c r="CF31" s="55">
        <v>1</v>
      </c>
      <c r="CG31" s="231" t="str">
        <f>IF(CO31="","",VLOOKUP(CO31,Calcolo!$C$4:$D$35,2,FALSE))</f>
        <v>CIGNETTI ILARIO</v>
      </c>
      <c r="CH31" s="232"/>
      <c r="CI31" s="232"/>
      <c r="CJ31" s="232"/>
      <c r="CK31" s="232"/>
      <c r="CL31" s="232"/>
      <c r="CM31" s="232"/>
      <c r="CN31" s="233"/>
      <c r="CO31" s="102" t="s">
        <v>278</v>
      </c>
    </row>
    <row r="32" spans="1:93" x14ac:dyDescent="0.25">
      <c r="B32" s="78"/>
      <c r="C32" s="78"/>
      <c r="D32" s="78"/>
      <c r="E32" s="78"/>
      <c r="F32" s="78"/>
      <c r="G32" s="78"/>
      <c r="H32" s="78"/>
      <c r="I32" s="78"/>
      <c r="J32" s="95"/>
      <c r="K32" s="231" t="str">
        <f>IF(AND(J31="",J33=""),"",IF(J31&gt;J33,B31,IF(J33&gt;J31,B33)))</f>
        <v>AMICHETTI MARCO</v>
      </c>
      <c r="L32" s="232"/>
      <c r="M32" s="232"/>
      <c r="N32" s="232"/>
      <c r="O32" s="232"/>
      <c r="P32" s="232"/>
      <c r="Q32" s="232"/>
      <c r="R32" s="233"/>
      <c r="S32" s="55">
        <v>0</v>
      </c>
      <c r="T32" s="79"/>
      <c r="U32" s="79"/>
      <c r="V32" s="79"/>
      <c r="W32" s="79"/>
      <c r="X32" s="79"/>
      <c r="Y32" s="79"/>
      <c r="Z32" s="79"/>
      <c r="AA32" s="79"/>
      <c r="AB32" s="93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8"/>
      <c r="AN32" s="237" t="str">
        <f>IF(AND(AP24="",AZ24=""),"",IF(AP24&gt;AZ24,AM22,IF(AZ24&gt;AP24,AW22)))</f>
        <v>TOMASSETTI STEFANO</v>
      </c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6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8"/>
      <c r="BO32" s="82"/>
      <c r="BP32" s="82"/>
      <c r="BQ32" s="82"/>
      <c r="BR32" s="82"/>
      <c r="BS32" s="82"/>
      <c r="BT32" s="82"/>
      <c r="BU32" s="82"/>
      <c r="BV32" s="82"/>
      <c r="BW32" s="55">
        <v>4</v>
      </c>
      <c r="BX32" s="231" t="str">
        <f>IF(AND(CF31="",CF33=""),"",IF(CF31&gt;CF33,CG31,IF(CF33&gt;CF31,CG33)))</f>
        <v>SANTI DAVIDE</v>
      </c>
      <c r="BY32" s="232"/>
      <c r="BZ32" s="232"/>
      <c r="CA32" s="232"/>
      <c r="CB32" s="232"/>
      <c r="CC32" s="232"/>
      <c r="CD32" s="232"/>
      <c r="CE32" s="233"/>
      <c r="CF32" s="86"/>
      <c r="CG32" s="81"/>
      <c r="CH32" s="81"/>
      <c r="CI32" s="81"/>
      <c r="CJ32" s="81"/>
      <c r="CK32" s="81"/>
      <c r="CL32" s="81"/>
      <c r="CM32" s="81"/>
      <c r="CN32" s="81"/>
    </row>
    <row r="33" spans="1:93" x14ac:dyDescent="0.25">
      <c r="A33" s="102" t="s">
        <v>263</v>
      </c>
      <c r="B33" s="231" t="str">
        <f>IF(A33="","",VLOOKUP(A33,Calcolo!$C$4:$D$35,2,FALSE))</f>
        <v>AMICHETTI MARCO</v>
      </c>
      <c r="C33" s="232"/>
      <c r="D33" s="232"/>
      <c r="E33" s="232"/>
      <c r="F33" s="232"/>
      <c r="G33" s="232"/>
      <c r="H33" s="232"/>
      <c r="I33" s="233"/>
      <c r="J33" s="55">
        <v>4</v>
      </c>
      <c r="K33" s="79"/>
      <c r="L33" s="79"/>
      <c r="M33" s="79"/>
      <c r="N33" s="79"/>
      <c r="O33" s="79"/>
      <c r="P33" s="79"/>
      <c r="Q33" s="79"/>
      <c r="R33" s="79"/>
      <c r="S33" s="93"/>
      <c r="T33" s="79"/>
      <c r="U33" s="79"/>
      <c r="V33" s="79"/>
      <c r="W33" s="79"/>
      <c r="X33" s="79"/>
      <c r="Y33" s="79"/>
      <c r="Z33" s="79"/>
      <c r="AA33" s="79"/>
      <c r="AB33" s="93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8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91"/>
      <c r="BO33" s="84"/>
      <c r="BP33" s="82"/>
      <c r="BQ33" s="82"/>
      <c r="BR33" s="82"/>
      <c r="BS33" s="82"/>
      <c r="BT33" s="82"/>
      <c r="BU33" s="82"/>
      <c r="BV33" s="82"/>
      <c r="BW33" s="88"/>
      <c r="BX33" s="81"/>
      <c r="BY33" s="81"/>
      <c r="BZ33" s="81"/>
      <c r="CA33" s="81"/>
      <c r="CB33" s="81"/>
      <c r="CC33" s="81"/>
      <c r="CD33" s="81"/>
      <c r="CE33" s="81"/>
      <c r="CF33" s="55">
        <v>4</v>
      </c>
      <c r="CG33" s="231" t="str">
        <f>IF(CO33="","",VLOOKUP(CO33,Calcolo!$C$4:$D$35,2,FALSE))</f>
        <v>SANTI DAVIDE</v>
      </c>
      <c r="CH33" s="232"/>
      <c r="CI33" s="232"/>
      <c r="CJ33" s="232"/>
      <c r="CK33" s="232"/>
      <c r="CL33" s="232"/>
      <c r="CM33" s="232"/>
      <c r="CN33" s="233"/>
      <c r="CO33" s="102" t="s">
        <v>279</v>
      </c>
    </row>
    <row r="34" spans="1:93" x14ac:dyDescent="0.25">
      <c r="B34" s="78"/>
      <c r="C34" s="78"/>
      <c r="D34" s="78"/>
      <c r="E34" s="78"/>
      <c r="F34" s="78"/>
      <c r="G34" s="78"/>
      <c r="H34" s="78"/>
      <c r="I34" s="78"/>
      <c r="J34" s="95"/>
      <c r="K34" s="79"/>
      <c r="L34" s="79"/>
      <c r="M34" s="79"/>
      <c r="N34" s="79"/>
      <c r="O34" s="79"/>
      <c r="P34" s="79"/>
      <c r="Q34" s="79"/>
      <c r="R34" s="79"/>
      <c r="S34" s="93"/>
      <c r="T34" s="232" t="str">
        <f>IF(AND(S32="",S36=""),"",IF(S32&gt;S36,K32,IF(S36&gt;S32,K36)))</f>
        <v>BUCCI STEFANO</v>
      </c>
      <c r="U34" s="232"/>
      <c r="V34" s="232"/>
      <c r="W34" s="232"/>
      <c r="X34" s="232"/>
      <c r="Y34" s="232"/>
      <c r="Z34" s="232"/>
      <c r="AA34" s="233"/>
      <c r="AB34" s="55">
        <v>4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8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92">
        <v>4</v>
      </c>
      <c r="BO34" s="231" t="str">
        <f>IF(AND(BW32="",BW36=""),"",IF(BW32&gt;BW36,BX32,IF(BW36&gt;BW32,BX36)))</f>
        <v>SANTI DAVIDE</v>
      </c>
      <c r="BP34" s="232"/>
      <c r="BQ34" s="232"/>
      <c r="BR34" s="232"/>
      <c r="BS34" s="232"/>
      <c r="BT34" s="232"/>
      <c r="BU34" s="232"/>
      <c r="BV34" s="233"/>
      <c r="BW34" s="88"/>
      <c r="BX34" s="81"/>
      <c r="BY34" s="81"/>
      <c r="BZ34" s="81"/>
      <c r="CA34" s="81"/>
      <c r="CB34" s="81"/>
      <c r="CC34" s="81"/>
      <c r="CD34" s="81"/>
      <c r="CE34" s="81"/>
      <c r="CF34" s="87"/>
      <c r="CG34" s="81"/>
      <c r="CH34" s="81"/>
      <c r="CI34" s="81"/>
      <c r="CJ34" s="81"/>
      <c r="CK34" s="81"/>
      <c r="CL34" s="81"/>
      <c r="CM34" s="81"/>
      <c r="CN34" s="81"/>
    </row>
    <row r="35" spans="1:93" x14ac:dyDescent="0.25">
      <c r="A35" s="102" t="s">
        <v>264</v>
      </c>
      <c r="B35" s="231" t="str">
        <f>IF(A35="","",VLOOKUP(A35,Calcolo!$C$4:$D$35,2,FALSE))</f>
        <v>SCANDROGLIO MAURIZIO</v>
      </c>
      <c r="C35" s="232"/>
      <c r="D35" s="232"/>
      <c r="E35" s="232"/>
      <c r="F35" s="232"/>
      <c r="G35" s="232"/>
      <c r="H35" s="232"/>
      <c r="I35" s="233"/>
      <c r="J35" s="55">
        <v>2</v>
      </c>
      <c r="K35" s="79"/>
      <c r="L35" s="79"/>
      <c r="M35" s="79"/>
      <c r="N35" s="79"/>
      <c r="O35" s="79"/>
      <c r="P35" s="79"/>
      <c r="Q35" s="79"/>
      <c r="R35" s="79"/>
      <c r="S35" s="93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8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8"/>
      <c r="BX35" s="81"/>
      <c r="BY35" s="81"/>
      <c r="BZ35" s="81"/>
      <c r="CA35" s="81"/>
      <c r="CB35" s="81"/>
      <c r="CC35" s="81"/>
      <c r="CD35" s="81"/>
      <c r="CE35" s="81"/>
      <c r="CF35" s="55">
        <v>4</v>
      </c>
      <c r="CG35" s="231" t="str">
        <f>IF(CO35="","",VLOOKUP(CO35,Calcolo!$C$4:$D$35,2,FALSE))</f>
        <v>NICCACCI LUCA</v>
      </c>
      <c r="CH35" s="232"/>
      <c r="CI35" s="232"/>
      <c r="CJ35" s="232"/>
      <c r="CK35" s="232"/>
      <c r="CL35" s="232"/>
      <c r="CM35" s="232"/>
      <c r="CN35" s="233"/>
      <c r="CO35" s="102" t="s">
        <v>280</v>
      </c>
    </row>
    <row r="36" spans="1:93" x14ac:dyDescent="0.25">
      <c r="B36" s="78"/>
      <c r="C36" s="78"/>
      <c r="D36" s="78"/>
      <c r="E36" s="78"/>
      <c r="F36" s="78"/>
      <c r="G36" s="78"/>
      <c r="H36" s="78"/>
      <c r="I36" s="78"/>
      <c r="J36" s="95"/>
      <c r="K36" s="231" t="str">
        <f>IF(AND(J35="",J37=""),"",IF(J35&gt;J37,B35,IF(J37&gt;J35,B37)))</f>
        <v>BUCCI STEFANO</v>
      </c>
      <c r="L36" s="232"/>
      <c r="M36" s="232"/>
      <c r="N36" s="232"/>
      <c r="O36" s="232"/>
      <c r="P36" s="232"/>
      <c r="Q36" s="232"/>
      <c r="R36" s="233"/>
      <c r="S36" s="55">
        <v>4</v>
      </c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8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55">
        <v>2</v>
      </c>
      <c r="BX36" s="231" t="str">
        <f>IF(AND(CF35="",CF37=""),"",IF(CF35&gt;CF37,CG35,IF(CF37&gt;CF35,CG37)))</f>
        <v>NICCACCI LUCA</v>
      </c>
      <c r="BY36" s="232"/>
      <c r="BZ36" s="232"/>
      <c r="CA36" s="232"/>
      <c r="CB36" s="232"/>
      <c r="CC36" s="232"/>
      <c r="CD36" s="232"/>
      <c r="CE36" s="233"/>
      <c r="CF36" s="86"/>
      <c r="CG36" s="81"/>
      <c r="CH36" s="81"/>
      <c r="CI36" s="81"/>
      <c r="CJ36" s="81"/>
      <c r="CK36" s="81"/>
      <c r="CL36" s="81"/>
      <c r="CM36" s="81"/>
      <c r="CN36" s="81"/>
    </row>
    <row r="37" spans="1:93" x14ac:dyDescent="0.25">
      <c r="A37" s="102" t="s">
        <v>265</v>
      </c>
      <c r="B37" s="231" t="str">
        <f>IF(A37="","",VLOOKUP(A37,Calcolo!$C$4:$D$35,2,FALSE))</f>
        <v>BUCCI STEFANO</v>
      </c>
      <c r="C37" s="232"/>
      <c r="D37" s="232"/>
      <c r="E37" s="232"/>
      <c r="F37" s="232"/>
      <c r="G37" s="232"/>
      <c r="H37" s="232"/>
      <c r="I37" s="233"/>
      <c r="J37" s="55">
        <v>4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55">
        <v>2</v>
      </c>
      <c r="CG37" s="231" t="str">
        <f>IF(CO37="","",VLOOKUP(CO37,Calcolo!$C$4:$D$35,2,FALSE))</f>
        <v>CODIGNOLA ANGELO</v>
      </c>
      <c r="CH37" s="232"/>
      <c r="CI37" s="232"/>
      <c r="CJ37" s="232"/>
      <c r="CK37" s="232"/>
      <c r="CL37" s="232"/>
      <c r="CM37" s="232"/>
      <c r="CN37" s="233"/>
      <c r="CO37" s="102" t="s">
        <v>281</v>
      </c>
    </row>
    <row r="38" spans="1:93" x14ac:dyDescent="0.25">
      <c r="A38" s="85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5"/>
    </row>
    <row r="39" spans="1:93" x14ac:dyDescent="0.25">
      <c r="A39" s="8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5"/>
    </row>
    <row r="40" spans="1:93" x14ac:dyDescent="0.25">
      <c r="A40" s="85"/>
      <c r="B40" s="78"/>
      <c r="C40" s="251" t="s">
        <v>135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5"/>
    </row>
    <row r="41" spans="1:93" x14ac:dyDescent="0.25">
      <c r="A41" s="8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5"/>
    </row>
    <row r="42" spans="1:93" x14ac:dyDescent="0.25">
      <c r="A42" s="85"/>
      <c r="B42" s="78"/>
      <c r="C42" s="78"/>
      <c r="D42" s="78"/>
      <c r="E42" s="104">
        <v>1</v>
      </c>
      <c r="F42" s="252" t="str">
        <f>AN32</f>
        <v>TOMASSETTI STEFANO</v>
      </c>
      <c r="G42" s="252"/>
      <c r="H42" s="252"/>
      <c r="I42" s="252"/>
      <c r="J42" s="252"/>
      <c r="K42" s="252"/>
      <c r="L42" s="252"/>
      <c r="M42" s="252"/>
      <c r="N42" s="253">
        <v>15</v>
      </c>
      <c r="O42" s="253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5"/>
    </row>
    <row r="43" spans="1:93" x14ac:dyDescent="0.25">
      <c r="A43" s="85"/>
      <c r="B43" s="78"/>
      <c r="C43" s="78"/>
      <c r="D43" s="78"/>
      <c r="E43" s="104">
        <v>2</v>
      </c>
      <c r="F43" s="252" t="str">
        <f>IF(AND(AP24="",AZ24=""),"",IF(AP24&lt;AZ24,AM22,IF(AZ24&lt;AP24,AW22)))</f>
        <v>MANTARRO SALVATORE</v>
      </c>
      <c r="G43" s="252"/>
      <c r="H43" s="252"/>
      <c r="I43" s="252"/>
      <c r="J43" s="252"/>
      <c r="K43" s="252"/>
      <c r="L43" s="252"/>
      <c r="M43" s="252"/>
      <c r="N43" s="253">
        <v>10</v>
      </c>
      <c r="O43" s="253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5"/>
    </row>
    <row r="44" spans="1:93" x14ac:dyDescent="0.25">
      <c r="A44" s="85"/>
      <c r="B44" s="78"/>
      <c r="C44" s="78"/>
      <c r="D44" s="78"/>
      <c r="E44" s="104">
        <v>3</v>
      </c>
      <c r="F44" s="252" t="str">
        <f>IF(AND(AL14="",AL30=""),"",IF(AL14&lt;AL30,AC14,IF(AL30&lt;AL14,AC30)))</f>
        <v>BUCCI STEFANO</v>
      </c>
      <c r="G44" s="252"/>
      <c r="H44" s="252"/>
      <c r="I44" s="252"/>
      <c r="J44" s="252"/>
      <c r="K44" s="252"/>
      <c r="L44" s="252"/>
      <c r="M44" s="252"/>
      <c r="N44" s="253">
        <v>6</v>
      </c>
      <c r="O44" s="253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5"/>
    </row>
    <row r="45" spans="1:93" x14ac:dyDescent="0.25">
      <c r="A45" s="85"/>
      <c r="B45" s="78"/>
      <c r="C45" s="78"/>
      <c r="D45" s="78"/>
      <c r="E45" s="104">
        <v>3</v>
      </c>
      <c r="F45" s="252" t="str">
        <f>IF(AND(BE14="",BE30=""),"",IF(BE14&lt;BE30,BF14,IF(BE30&lt;BE14,BF30)))</f>
        <v>SANTI DAVIDE</v>
      </c>
      <c r="G45" s="252"/>
      <c r="H45" s="252"/>
      <c r="I45" s="252"/>
      <c r="J45" s="252"/>
      <c r="K45" s="252"/>
      <c r="L45" s="252"/>
      <c r="M45" s="252"/>
      <c r="N45" s="253">
        <v>6</v>
      </c>
      <c r="O45" s="253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5"/>
    </row>
    <row r="46" spans="1:93" x14ac:dyDescent="0.25">
      <c r="A46" s="85"/>
      <c r="B46" s="78"/>
      <c r="C46" s="78"/>
      <c r="D46" s="78"/>
      <c r="E46" s="104">
        <v>5</v>
      </c>
      <c r="F46" s="252" t="str">
        <f>IF(AND(AB10="",AB18=""),"",IF(AB10&lt;AB18,T10,IF(AB18&lt;AB10,T18)))</f>
        <v>GIACOMELLI MARCO</v>
      </c>
      <c r="G46" s="252"/>
      <c r="H46" s="252"/>
      <c r="I46" s="252"/>
      <c r="J46" s="252"/>
      <c r="K46" s="252"/>
      <c r="L46" s="252"/>
      <c r="M46" s="252"/>
      <c r="N46" s="253">
        <v>3</v>
      </c>
      <c r="O46" s="253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5"/>
    </row>
    <row r="47" spans="1:93" x14ac:dyDescent="0.25">
      <c r="A47" s="85"/>
      <c r="B47" s="78"/>
      <c r="C47" s="78"/>
      <c r="D47" s="78"/>
      <c r="E47" s="104">
        <v>5</v>
      </c>
      <c r="F47" s="252" t="str">
        <f>IF(AND(AB26="",AB34=""),"",IF(AB26&lt;AB34,T26,IF(AB34&lt;AB26,T34)))</f>
        <v>BLASCO ROBERTO</v>
      </c>
      <c r="G47" s="252"/>
      <c r="H47" s="252"/>
      <c r="I47" s="252"/>
      <c r="J47" s="252"/>
      <c r="K47" s="252"/>
      <c r="L47" s="252"/>
      <c r="M47" s="252"/>
      <c r="N47" s="253">
        <v>3</v>
      </c>
      <c r="O47" s="253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5"/>
    </row>
    <row r="48" spans="1:93" x14ac:dyDescent="0.25">
      <c r="A48" s="85"/>
      <c r="B48" s="78"/>
      <c r="C48" s="78"/>
      <c r="D48" s="78"/>
      <c r="E48" s="104">
        <v>5</v>
      </c>
      <c r="F48" s="252" t="str">
        <f>IF(AND(BN10="",BN18=""),"",IF(BN10&lt;BN18,BO10,IF(BN18&lt;BN10,BO18)))</f>
        <v>MONACO FILIPPO</v>
      </c>
      <c r="G48" s="252"/>
      <c r="H48" s="252"/>
      <c r="I48" s="252"/>
      <c r="J48" s="252"/>
      <c r="K48" s="252"/>
      <c r="L48" s="252"/>
      <c r="M48" s="252"/>
      <c r="N48" s="253">
        <v>3</v>
      </c>
      <c r="O48" s="253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5"/>
    </row>
    <row r="49" spans="1:93" x14ac:dyDescent="0.25">
      <c r="A49" s="85"/>
      <c r="B49" s="78"/>
      <c r="C49" s="78"/>
      <c r="D49" s="78"/>
      <c r="E49" s="104">
        <v>5</v>
      </c>
      <c r="F49" s="252" t="str">
        <f>IF(AND(BN26="",BN34=""),"",IF(BN26&lt;BN34,BO26,IF(BN34&lt;BN26,BO34)))</f>
        <v>MERIGGI LUCA</v>
      </c>
      <c r="G49" s="252"/>
      <c r="H49" s="252"/>
      <c r="I49" s="252"/>
      <c r="J49" s="252"/>
      <c r="K49" s="252"/>
      <c r="L49" s="252"/>
      <c r="M49" s="252"/>
      <c r="N49" s="253">
        <v>3</v>
      </c>
      <c r="O49" s="253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5"/>
    </row>
    <row r="50" spans="1:93" x14ac:dyDescent="0.25">
      <c r="A50" s="85"/>
      <c r="B50" s="78"/>
      <c r="C50" s="78"/>
      <c r="D50" s="78"/>
      <c r="E50" s="104">
        <v>9</v>
      </c>
      <c r="F50" s="252" t="str">
        <f>IF(AND(S8="",S12=""),"",IF(S8&lt;S12,K8,IF(S12&lt;S8,K12)))</f>
        <v>DI TERLIZZI DANILO</v>
      </c>
      <c r="G50" s="252"/>
      <c r="H50" s="252"/>
      <c r="I50" s="252"/>
      <c r="J50" s="252"/>
      <c r="K50" s="252"/>
      <c r="L50" s="252"/>
      <c r="M50" s="252"/>
      <c r="N50" s="253">
        <v>1</v>
      </c>
      <c r="O50" s="253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5"/>
    </row>
    <row r="51" spans="1:93" x14ac:dyDescent="0.25">
      <c r="A51" s="85"/>
      <c r="B51" s="78"/>
      <c r="C51" s="78"/>
      <c r="D51" s="78"/>
      <c r="E51" s="104">
        <v>9</v>
      </c>
      <c r="F51" s="252" t="str">
        <f>IF(AND(S16="",S20=""),"",IF(S16&lt;S20,K16,IF(S20&lt;S16,K20)))</f>
        <v>FOCONETTI ANDREA</v>
      </c>
      <c r="G51" s="252"/>
      <c r="H51" s="252"/>
      <c r="I51" s="252"/>
      <c r="J51" s="252"/>
      <c r="K51" s="252"/>
      <c r="L51" s="252"/>
      <c r="M51" s="252"/>
      <c r="N51" s="253">
        <v>1</v>
      </c>
      <c r="O51" s="253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5"/>
    </row>
    <row r="52" spans="1:93" x14ac:dyDescent="0.25">
      <c r="A52" s="85"/>
      <c r="B52" s="78"/>
      <c r="C52" s="78"/>
      <c r="D52" s="78"/>
      <c r="E52" s="104">
        <v>9</v>
      </c>
      <c r="F52" s="252" t="str">
        <f>IF(AND(S24="",S28=""),"",IF(S24&lt;S28,K24,IF(S28&lt;S24,K28)))</f>
        <v>MARIOTTI ATTILIO</v>
      </c>
      <c r="G52" s="252"/>
      <c r="H52" s="252"/>
      <c r="I52" s="252"/>
      <c r="J52" s="252"/>
      <c r="K52" s="252"/>
      <c r="L52" s="252"/>
      <c r="M52" s="252"/>
      <c r="N52" s="253">
        <v>1</v>
      </c>
      <c r="O52" s="253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5"/>
    </row>
    <row r="53" spans="1:93" x14ac:dyDescent="0.25">
      <c r="A53" s="85"/>
      <c r="B53" s="78"/>
      <c r="C53" s="78"/>
      <c r="D53" s="78"/>
      <c r="E53" s="104">
        <v>9</v>
      </c>
      <c r="F53" s="252" t="str">
        <f>IF(AND(S32="",S36=""),"",IF(S32&lt;S36,K32,IF(S36&lt;S32,K36)))</f>
        <v>AMICHETTI MARCO</v>
      </c>
      <c r="G53" s="252"/>
      <c r="H53" s="252"/>
      <c r="I53" s="252"/>
      <c r="J53" s="252"/>
      <c r="K53" s="252"/>
      <c r="L53" s="252"/>
      <c r="M53" s="252"/>
      <c r="N53" s="253">
        <v>1</v>
      </c>
      <c r="O53" s="253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5"/>
    </row>
    <row r="54" spans="1:93" x14ac:dyDescent="0.25">
      <c r="A54" s="85"/>
      <c r="B54" s="78"/>
      <c r="C54" s="78"/>
      <c r="D54" s="78"/>
      <c r="E54" s="104">
        <v>9</v>
      </c>
      <c r="F54" s="252" t="str">
        <f>IF(AND(BW8="",BW12=""),"",IF(BW8&lt;BW12,BX8,IF(BW12&lt;BW8,BX12)))</f>
        <v>BEVILACQUA PAOLO</v>
      </c>
      <c r="G54" s="252"/>
      <c r="H54" s="252"/>
      <c r="I54" s="252"/>
      <c r="J54" s="252"/>
      <c r="K54" s="252"/>
      <c r="L54" s="252"/>
      <c r="M54" s="252"/>
      <c r="N54" s="253">
        <v>1</v>
      </c>
      <c r="O54" s="253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5"/>
    </row>
    <row r="55" spans="1:93" x14ac:dyDescent="0.25">
      <c r="A55" s="85"/>
      <c r="B55" s="78"/>
      <c r="C55" s="78"/>
      <c r="D55" s="78"/>
      <c r="E55" s="104">
        <v>9</v>
      </c>
      <c r="F55" s="252" t="str">
        <f>IF(AND(BW16="",BW20=""),"",IF(BW16&lt;BW20,BX16,IF(BW20&lt;BW16,BX20)))</f>
        <v>DI MICCO ALESSANDRO</v>
      </c>
      <c r="G55" s="252"/>
      <c r="H55" s="252"/>
      <c r="I55" s="252"/>
      <c r="J55" s="252"/>
      <c r="K55" s="252"/>
      <c r="L55" s="252"/>
      <c r="M55" s="252"/>
      <c r="N55" s="253">
        <v>1</v>
      </c>
      <c r="O55" s="253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5"/>
    </row>
    <row r="56" spans="1:93" x14ac:dyDescent="0.25">
      <c r="A56" s="85"/>
      <c r="B56" s="78"/>
      <c r="C56" s="78"/>
      <c r="D56" s="78"/>
      <c r="E56" s="104">
        <v>9</v>
      </c>
      <c r="F56" s="252" t="str">
        <f>IF(AND(BW24="",BW28=""),"",IF(BW24&lt;BW28,BX24,IF(BW28&lt;BW24,BX28)))</f>
        <v>FRACCARO ENRICO</v>
      </c>
      <c r="G56" s="252"/>
      <c r="H56" s="252"/>
      <c r="I56" s="252"/>
      <c r="J56" s="252"/>
      <c r="K56" s="252"/>
      <c r="L56" s="252"/>
      <c r="M56" s="252"/>
      <c r="N56" s="253">
        <v>1</v>
      </c>
      <c r="O56" s="253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5"/>
    </row>
    <row r="57" spans="1:93" x14ac:dyDescent="0.25">
      <c r="A57" s="85"/>
      <c r="B57" s="78"/>
      <c r="C57" s="78"/>
      <c r="D57" s="78"/>
      <c r="E57" s="104">
        <v>9</v>
      </c>
      <c r="F57" s="252" t="str">
        <f>IF(AND(BW32="",BW36=""),"",IF(BW32&lt;BW36,BX32,IF(BW36&lt;BW32,BX36)))</f>
        <v>NICCACCI LUCA</v>
      </c>
      <c r="G57" s="252"/>
      <c r="H57" s="252"/>
      <c r="I57" s="252"/>
      <c r="J57" s="252"/>
      <c r="K57" s="252"/>
      <c r="L57" s="252"/>
      <c r="M57" s="252"/>
      <c r="N57" s="253">
        <v>1</v>
      </c>
      <c r="O57" s="253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5"/>
    </row>
    <row r="58" spans="1:93" x14ac:dyDescent="0.25">
      <c r="A58" s="85"/>
      <c r="B58" s="78"/>
      <c r="C58" s="78"/>
      <c r="D58" s="78"/>
      <c r="E58" s="104">
        <v>17</v>
      </c>
      <c r="F58" s="252" t="str">
        <f>IF(AND(J7="",J9=""),"",IF(J7&lt;J9,B7,IF(J9&lt;J7,B9)))</f>
        <v>MAGGIULLI ALESSANDRO</v>
      </c>
      <c r="G58" s="252"/>
      <c r="H58" s="252"/>
      <c r="I58" s="252"/>
      <c r="J58" s="252"/>
      <c r="K58" s="252"/>
      <c r="L58" s="252"/>
      <c r="M58" s="252"/>
      <c r="N58" s="253">
        <v>0</v>
      </c>
      <c r="O58" s="253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5"/>
    </row>
    <row r="59" spans="1:93" x14ac:dyDescent="0.25">
      <c r="A59" s="85"/>
      <c r="B59" s="78"/>
      <c r="C59" s="78"/>
      <c r="D59" s="78"/>
      <c r="E59" s="104">
        <v>17</v>
      </c>
      <c r="F59" s="252" t="str">
        <f>IF(AND(J11="",J13=""),"",IF(J11&lt;J13,B11,IF(J13&lt;J11,B13)))</f>
        <v>BILANCINI MINO</v>
      </c>
      <c r="G59" s="252"/>
      <c r="H59" s="252"/>
      <c r="I59" s="252"/>
      <c r="J59" s="252"/>
      <c r="K59" s="252"/>
      <c r="L59" s="252"/>
      <c r="M59" s="252"/>
      <c r="N59" s="253">
        <v>0</v>
      </c>
      <c r="O59" s="253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5"/>
    </row>
    <row r="60" spans="1:93" x14ac:dyDescent="0.25">
      <c r="A60" s="85"/>
      <c r="B60" s="78"/>
      <c r="C60" s="78"/>
      <c r="D60" s="78"/>
      <c r="E60" s="104">
        <v>17</v>
      </c>
      <c r="F60" s="252" t="str">
        <f>IF(AND(J15="",J17=""),"",IF(J15&lt;J17,B15,IF(J17&lt;J15,B17)))</f>
        <v>BALLINI SIMONE</v>
      </c>
      <c r="G60" s="252"/>
      <c r="H60" s="252"/>
      <c r="I60" s="252"/>
      <c r="J60" s="252"/>
      <c r="K60" s="252"/>
      <c r="L60" s="252"/>
      <c r="M60" s="252"/>
      <c r="N60" s="253">
        <v>0</v>
      </c>
      <c r="O60" s="253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5"/>
    </row>
    <row r="61" spans="1:93" x14ac:dyDescent="0.25">
      <c r="A61" s="85"/>
      <c r="B61" s="78"/>
      <c r="C61" s="78"/>
      <c r="D61" s="78"/>
      <c r="E61" s="104">
        <v>17</v>
      </c>
      <c r="F61" s="252" t="str">
        <f>IF(AND(J19="",J21=""),"",IF(J19&lt;J21,B19,IF(J21&lt;J19,B21)))</f>
        <v>CASOTTO MAURO</v>
      </c>
      <c r="G61" s="252"/>
      <c r="H61" s="252"/>
      <c r="I61" s="252"/>
      <c r="J61" s="252"/>
      <c r="K61" s="252"/>
      <c r="L61" s="252"/>
      <c r="M61" s="252"/>
      <c r="N61" s="253">
        <v>0</v>
      </c>
      <c r="O61" s="253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5"/>
    </row>
    <row r="62" spans="1:93" x14ac:dyDescent="0.25">
      <c r="A62" s="85"/>
      <c r="B62" s="78"/>
      <c r="C62" s="78"/>
      <c r="D62" s="78"/>
      <c r="E62" s="104">
        <v>17</v>
      </c>
      <c r="F62" s="252" t="str">
        <f>IF(AND(J23="",J25=""),"",IF(J23&lt;J25,B23,IF(J25&lt;J23,B25)))</f>
        <v>PITORRI FRANCO</v>
      </c>
      <c r="G62" s="252"/>
      <c r="H62" s="252"/>
      <c r="I62" s="252"/>
      <c r="J62" s="252"/>
      <c r="K62" s="252"/>
      <c r="L62" s="252"/>
      <c r="M62" s="252"/>
      <c r="N62" s="253">
        <v>0</v>
      </c>
      <c r="O62" s="253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5"/>
    </row>
    <row r="63" spans="1:93" x14ac:dyDescent="0.25">
      <c r="A63" s="85"/>
      <c r="B63" s="78"/>
      <c r="C63" s="78"/>
      <c r="D63" s="78"/>
      <c r="E63" s="104">
        <v>17</v>
      </c>
      <c r="F63" s="252" t="str">
        <f>IF(AND(J27="",J29=""),"",IF(J27&lt;J29,B27,IF(J29&lt;J27,B29)))</f>
        <v>BRICHESE DIEGO</v>
      </c>
      <c r="G63" s="252"/>
      <c r="H63" s="252"/>
      <c r="I63" s="252"/>
      <c r="J63" s="252"/>
      <c r="K63" s="252"/>
      <c r="L63" s="252"/>
      <c r="M63" s="252"/>
      <c r="N63" s="253">
        <v>0</v>
      </c>
      <c r="O63" s="253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5"/>
    </row>
    <row r="64" spans="1:93" x14ac:dyDescent="0.25">
      <c r="A64" s="85"/>
      <c r="B64" s="78"/>
      <c r="C64" s="78"/>
      <c r="D64" s="78"/>
      <c r="E64" s="104">
        <v>17</v>
      </c>
      <c r="F64" s="252" t="str">
        <f>IF(AND(J31="",J33=""),"",IF(J31&lt;J33,B31,IF(J33&lt;J31,B33)))</f>
        <v>BUSETTO OMAR</v>
      </c>
      <c r="G64" s="252"/>
      <c r="H64" s="252"/>
      <c r="I64" s="252"/>
      <c r="J64" s="252"/>
      <c r="K64" s="252"/>
      <c r="L64" s="252"/>
      <c r="M64" s="252"/>
      <c r="N64" s="253">
        <v>0</v>
      </c>
      <c r="O64" s="253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5"/>
    </row>
    <row r="65" spans="1:93" x14ac:dyDescent="0.25">
      <c r="A65" s="85"/>
      <c r="B65" s="78"/>
      <c r="C65" s="78"/>
      <c r="D65" s="78"/>
      <c r="E65" s="104">
        <v>17</v>
      </c>
      <c r="F65" s="252" t="str">
        <f>IF(AND(J35="",J37=""),"",IF(J35&lt;J37,B35,IF(J37&lt;J35,B37)))</f>
        <v>SCANDROGLIO MAURIZIO</v>
      </c>
      <c r="G65" s="252"/>
      <c r="H65" s="252"/>
      <c r="I65" s="252"/>
      <c r="J65" s="252"/>
      <c r="K65" s="252"/>
      <c r="L65" s="252"/>
      <c r="M65" s="252"/>
      <c r="N65" s="253">
        <v>0</v>
      </c>
      <c r="O65" s="253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5"/>
    </row>
    <row r="66" spans="1:93" x14ac:dyDescent="0.25">
      <c r="A66" s="85"/>
      <c r="B66" s="78"/>
      <c r="C66" s="78"/>
      <c r="D66" s="78"/>
      <c r="E66" s="104">
        <v>17</v>
      </c>
      <c r="F66" s="252" t="str">
        <f>IF(AND(CF7="",CF9=""),"",IF(CF7&lt;CF9,CG7,IF(CF9&lt;CF7,CG9)))</f>
        <v>CIOFANI FABIO</v>
      </c>
      <c r="G66" s="252"/>
      <c r="H66" s="252"/>
      <c r="I66" s="252"/>
      <c r="J66" s="252"/>
      <c r="K66" s="252"/>
      <c r="L66" s="252"/>
      <c r="M66" s="252"/>
      <c r="N66" s="253">
        <v>0</v>
      </c>
      <c r="O66" s="253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5"/>
    </row>
    <row r="67" spans="1:93" x14ac:dyDescent="0.25">
      <c r="A67" s="85"/>
      <c r="B67" s="78"/>
      <c r="C67" s="78"/>
      <c r="D67" s="78"/>
      <c r="E67" s="104">
        <v>17</v>
      </c>
      <c r="F67" s="252" t="str">
        <f>IF(AND(CF11="",CF13=""),"",IF(CF11&lt;CF13,CG11,IF(CF13&lt;CF11,CG13)))</f>
        <v>BURATTI MARCO</v>
      </c>
      <c r="G67" s="252"/>
      <c r="H67" s="252"/>
      <c r="I67" s="252"/>
      <c r="J67" s="252"/>
      <c r="K67" s="252"/>
      <c r="L67" s="252"/>
      <c r="M67" s="252"/>
      <c r="N67" s="253">
        <v>0</v>
      </c>
      <c r="O67" s="253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5"/>
    </row>
    <row r="68" spans="1:93" x14ac:dyDescent="0.25">
      <c r="A68" s="85"/>
      <c r="B68" s="78"/>
      <c r="C68" s="78"/>
      <c r="D68" s="78"/>
      <c r="E68" s="104">
        <v>17</v>
      </c>
      <c r="F68" s="252" t="str">
        <f>IF(AND(CF15="",CF17=""),"",IF(CF15&lt;CF17,CG15,IF(CF17&lt;CF15,CG17)))</f>
        <v>PIETRUCCI ALESSANDRO</v>
      </c>
      <c r="G68" s="252"/>
      <c r="H68" s="252"/>
      <c r="I68" s="252"/>
      <c r="J68" s="252"/>
      <c r="K68" s="252"/>
      <c r="L68" s="252"/>
      <c r="M68" s="252"/>
      <c r="N68" s="253">
        <v>0</v>
      </c>
      <c r="O68" s="253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5"/>
    </row>
    <row r="69" spans="1:93" x14ac:dyDescent="0.25">
      <c r="A69" s="85"/>
      <c r="B69" s="78"/>
      <c r="C69" s="78"/>
      <c r="D69" s="78"/>
      <c r="E69" s="104">
        <v>17</v>
      </c>
      <c r="F69" s="252" t="str">
        <f>IF(AND(CF19="",CF21=""),"",IF(CF19&lt;CF21,CG19,IF(CF21&lt;CF19,CG21)))</f>
        <v>CERVESATO SAMUEL</v>
      </c>
      <c r="G69" s="252"/>
      <c r="H69" s="252"/>
      <c r="I69" s="252"/>
      <c r="J69" s="252"/>
      <c r="K69" s="252"/>
      <c r="L69" s="252"/>
      <c r="M69" s="252"/>
      <c r="N69" s="253">
        <v>0</v>
      </c>
      <c r="O69" s="253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5"/>
    </row>
    <row r="70" spans="1:93" x14ac:dyDescent="0.25">
      <c r="A70" s="85"/>
      <c r="B70" s="78"/>
      <c r="C70" s="78"/>
      <c r="D70" s="78"/>
      <c r="E70" s="104">
        <v>17</v>
      </c>
      <c r="F70" s="252" t="str">
        <f>IF(AND(CF23="",CF25=""),"",IF(CF23&lt;CF25,CG23,IF(CF25&lt;CF23,CG25)))</f>
        <v>MARTINI SERGIO</v>
      </c>
      <c r="G70" s="252"/>
      <c r="H70" s="252"/>
      <c r="I70" s="252"/>
      <c r="J70" s="252"/>
      <c r="K70" s="252"/>
      <c r="L70" s="252"/>
      <c r="M70" s="252"/>
      <c r="N70" s="253">
        <v>0</v>
      </c>
      <c r="O70" s="253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5"/>
    </row>
    <row r="71" spans="1:93" x14ac:dyDescent="0.25">
      <c r="A71" s="85"/>
      <c r="B71" s="78"/>
      <c r="C71" s="78"/>
      <c r="D71" s="78"/>
      <c r="E71" s="104">
        <v>17</v>
      </c>
      <c r="F71" s="252" t="str">
        <f>IF(AND(CF27="",CF29=""),"",IF(CF27&lt;CF29,CG27,IF(CF29&lt;CF27,CG29)))</f>
        <v>RIGOTTI MASSIMO</v>
      </c>
      <c r="G71" s="252"/>
      <c r="H71" s="252"/>
      <c r="I71" s="252"/>
      <c r="J71" s="252"/>
      <c r="K71" s="252"/>
      <c r="L71" s="252"/>
      <c r="M71" s="252"/>
      <c r="N71" s="253">
        <v>0</v>
      </c>
      <c r="O71" s="253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5"/>
    </row>
    <row r="72" spans="1:93" x14ac:dyDescent="0.25">
      <c r="A72" s="85"/>
      <c r="B72" s="78"/>
      <c r="C72" s="78"/>
      <c r="D72" s="78"/>
      <c r="E72" s="104">
        <v>17</v>
      </c>
      <c r="F72" s="252" t="str">
        <f>IF(AND(CF31="",CF33=""),"",IF(CF31&lt;CF33,CG31,IF(CF33&lt;CF31,CG33)))</f>
        <v>CIGNETTI ILARIO</v>
      </c>
      <c r="G72" s="252"/>
      <c r="H72" s="252"/>
      <c r="I72" s="252"/>
      <c r="J72" s="252"/>
      <c r="K72" s="252"/>
      <c r="L72" s="252"/>
      <c r="M72" s="252"/>
      <c r="N72" s="253">
        <v>0</v>
      </c>
      <c r="O72" s="253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5"/>
    </row>
    <row r="73" spans="1:93" x14ac:dyDescent="0.25">
      <c r="A73" s="85"/>
      <c r="B73" s="78"/>
      <c r="C73" s="78"/>
      <c r="D73" s="78"/>
      <c r="E73" s="104">
        <v>17</v>
      </c>
      <c r="F73" s="252" t="str">
        <f>IF(AND(CF35="",CF37=""),"",IF(CF35&lt;CF37,CG35,IF(CF37&lt;CF35,CG37)))</f>
        <v>CODIGNOLA ANGELO</v>
      </c>
      <c r="G73" s="252"/>
      <c r="H73" s="252"/>
      <c r="I73" s="252"/>
      <c r="J73" s="252"/>
      <c r="K73" s="252"/>
      <c r="L73" s="252"/>
      <c r="M73" s="252"/>
      <c r="N73" s="253">
        <v>0</v>
      </c>
      <c r="O73" s="253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5"/>
    </row>
    <row r="74" spans="1:93" x14ac:dyDescent="0.25">
      <c r="A74" s="85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5"/>
    </row>
    <row r="75" spans="1:93" x14ac:dyDescent="0.25">
      <c r="A75" s="85"/>
    </row>
    <row r="76" spans="1:93" x14ac:dyDescent="0.25">
      <c r="A76" s="85"/>
    </row>
    <row r="77" spans="1:93" x14ac:dyDescent="0.25">
      <c r="A77" s="85"/>
    </row>
    <row r="78" spans="1:93" x14ac:dyDescent="0.25">
      <c r="A78" s="85"/>
    </row>
    <row r="79" spans="1:93" x14ac:dyDescent="0.25">
      <c r="A79" s="85"/>
    </row>
    <row r="80" spans="1:93" x14ac:dyDescent="0.25">
      <c r="A80" s="85"/>
    </row>
    <row r="81" spans="1:1" x14ac:dyDescent="0.25">
      <c r="A81" s="85"/>
    </row>
    <row r="82" spans="1:1" x14ac:dyDescent="0.25">
      <c r="A82" s="85"/>
    </row>
    <row r="83" spans="1:1" x14ac:dyDescent="0.25">
      <c r="A83" s="85"/>
    </row>
    <row r="84" spans="1:1" x14ac:dyDescent="0.25">
      <c r="A84" s="85"/>
    </row>
    <row r="85" spans="1:1" x14ac:dyDescent="0.25">
      <c r="A85" s="85"/>
    </row>
    <row r="86" spans="1:1" x14ac:dyDescent="0.25">
      <c r="A86" s="85"/>
    </row>
    <row r="87" spans="1:1" x14ac:dyDescent="0.25">
      <c r="A87" s="85"/>
    </row>
    <row r="88" spans="1:1" x14ac:dyDescent="0.25">
      <c r="A88" s="85"/>
    </row>
    <row r="89" spans="1:1" x14ac:dyDescent="0.25">
      <c r="A89" s="85"/>
    </row>
    <row r="90" spans="1:1" x14ac:dyDescent="0.25">
      <c r="A90" s="85"/>
    </row>
    <row r="91" spans="1:1" x14ac:dyDescent="0.25">
      <c r="A91" s="85"/>
    </row>
    <row r="92" spans="1:1" x14ac:dyDescent="0.25">
      <c r="A92" s="85"/>
    </row>
    <row r="93" spans="1:1" x14ac:dyDescent="0.25">
      <c r="A93" s="85"/>
    </row>
    <row r="94" spans="1:1" x14ac:dyDescent="0.25">
      <c r="A94" s="85"/>
    </row>
    <row r="95" spans="1:1" x14ac:dyDescent="0.25">
      <c r="A95" s="85"/>
    </row>
    <row r="96" spans="1:1" x14ac:dyDescent="0.25">
      <c r="A96" s="85"/>
    </row>
    <row r="97" spans="1:1" x14ac:dyDescent="0.25">
      <c r="A97" s="85"/>
    </row>
    <row r="98" spans="1:1" x14ac:dyDescent="0.25">
      <c r="A98" s="85"/>
    </row>
    <row r="99" spans="1:1" x14ac:dyDescent="0.25">
      <c r="A99" s="85"/>
    </row>
    <row r="100" spans="1:1" x14ac:dyDescent="0.25">
      <c r="A100" s="85"/>
    </row>
    <row r="101" spans="1:1" x14ac:dyDescent="0.25">
      <c r="A101" s="85"/>
    </row>
    <row r="102" spans="1:1" x14ac:dyDescent="0.25">
      <c r="A102" s="85"/>
    </row>
    <row r="103" spans="1:1" x14ac:dyDescent="0.25">
      <c r="A103" s="85"/>
    </row>
    <row r="104" spans="1:1" x14ac:dyDescent="0.25">
      <c r="A104" s="85"/>
    </row>
    <row r="105" spans="1:1" x14ac:dyDescent="0.25">
      <c r="A105" s="85"/>
    </row>
    <row r="106" spans="1:1" x14ac:dyDescent="0.25">
      <c r="A106" s="85"/>
    </row>
    <row r="107" spans="1:1" x14ac:dyDescent="0.25">
      <c r="A107" s="85"/>
    </row>
    <row r="108" spans="1:1" x14ac:dyDescent="0.25">
      <c r="A108" s="85"/>
    </row>
    <row r="109" spans="1:1" x14ac:dyDescent="0.25">
      <c r="A109" s="85"/>
    </row>
    <row r="110" spans="1:1" x14ac:dyDescent="0.25">
      <c r="A110" s="85"/>
    </row>
    <row r="111" spans="1:1" x14ac:dyDescent="0.25">
      <c r="A111" s="85"/>
    </row>
    <row r="112" spans="1:1" x14ac:dyDescent="0.25">
      <c r="A112" s="85"/>
    </row>
    <row r="113" spans="1:1" x14ac:dyDescent="0.25">
      <c r="A113" s="85"/>
    </row>
    <row r="114" spans="1:1" x14ac:dyDescent="0.25">
      <c r="A114" s="85"/>
    </row>
    <row r="115" spans="1:1" x14ac:dyDescent="0.25">
      <c r="A115" s="85"/>
    </row>
    <row r="116" spans="1:1" x14ac:dyDescent="0.25">
      <c r="A116" s="85"/>
    </row>
    <row r="117" spans="1:1" x14ac:dyDescent="0.25">
      <c r="A117" s="85"/>
    </row>
    <row r="118" spans="1:1" x14ac:dyDescent="0.25">
      <c r="A118" s="85"/>
    </row>
    <row r="119" spans="1:1" x14ac:dyDescent="0.25">
      <c r="A119" s="85"/>
    </row>
    <row r="120" spans="1:1" x14ac:dyDescent="0.25">
      <c r="A120" s="85"/>
    </row>
    <row r="121" spans="1:1" x14ac:dyDescent="0.25">
      <c r="A121" s="85"/>
    </row>
    <row r="122" spans="1:1" x14ac:dyDescent="0.25">
      <c r="A122" s="85"/>
    </row>
    <row r="123" spans="1:1" x14ac:dyDescent="0.25">
      <c r="A123" s="85"/>
    </row>
    <row r="124" spans="1:1" x14ac:dyDescent="0.25">
      <c r="A124" s="85"/>
    </row>
    <row r="125" spans="1:1" x14ac:dyDescent="0.25">
      <c r="A125" s="85"/>
    </row>
    <row r="126" spans="1:1" x14ac:dyDescent="0.25">
      <c r="A126" s="85"/>
    </row>
    <row r="127" spans="1:1" x14ac:dyDescent="0.25">
      <c r="A127" s="85"/>
    </row>
    <row r="128" spans="1:1" x14ac:dyDescent="0.25">
      <c r="A128" s="85"/>
    </row>
    <row r="129" spans="1:1" x14ac:dyDescent="0.25">
      <c r="A129" s="85"/>
    </row>
    <row r="130" spans="1:1" x14ac:dyDescent="0.25">
      <c r="A130" s="85"/>
    </row>
    <row r="131" spans="1:1" x14ac:dyDescent="0.25">
      <c r="A131" s="85"/>
    </row>
    <row r="132" spans="1:1" x14ac:dyDescent="0.25">
      <c r="A132" s="85"/>
    </row>
    <row r="133" spans="1:1" x14ac:dyDescent="0.25">
      <c r="A133" s="85"/>
    </row>
    <row r="134" spans="1:1" x14ac:dyDescent="0.25">
      <c r="A134" s="85"/>
    </row>
    <row r="135" spans="1:1" x14ac:dyDescent="0.25">
      <c r="A135" s="85"/>
    </row>
    <row r="136" spans="1:1" x14ac:dyDescent="0.25">
      <c r="A136" s="85"/>
    </row>
    <row r="137" spans="1:1" x14ac:dyDescent="0.25">
      <c r="A137" s="85"/>
    </row>
    <row r="138" spans="1:1" x14ac:dyDescent="0.25">
      <c r="A138" s="85"/>
    </row>
    <row r="139" spans="1:1" x14ac:dyDescent="0.25">
      <c r="A139" s="85"/>
    </row>
    <row r="140" spans="1:1" x14ac:dyDescent="0.25">
      <c r="A140" s="85"/>
    </row>
    <row r="141" spans="1:1" x14ac:dyDescent="0.25">
      <c r="A141" s="85"/>
    </row>
    <row r="142" spans="1:1" x14ac:dyDescent="0.25">
      <c r="A142" s="85"/>
    </row>
    <row r="143" spans="1:1" x14ac:dyDescent="0.25">
      <c r="A143" s="85"/>
    </row>
    <row r="144" spans="1:1" x14ac:dyDescent="0.25">
      <c r="A144" s="85"/>
    </row>
    <row r="145" spans="1:1" x14ac:dyDescent="0.25">
      <c r="A145" s="85"/>
    </row>
    <row r="146" spans="1:1" x14ac:dyDescent="0.25">
      <c r="A146" s="85"/>
    </row>
    <row r="147" spans="1:1" x14ac:dyDescent="0.25">
      <c r="A147" s="85"/>
    </row>
    <row r="148" spans="1:1" x14ac:dyDescent="0.25">
      <c r="A148" s="85"/>
    </row>
    <row r="149" spans="1:1" x14ac:dyDescent="0.25">
      <c r="A149" s="85"/>
    </row>
    <row r="150" spans="1:1" x14ac:dyDescent="0.25">
      <c r="A150" s="85"/>
    </row>
    <row r="151" spans="1:1" x14ac:dyDescent="0.25">
      <c r="A151" s="85"/>
    </row>
    <row r="152" spans="1:1" x14ac:dyDescent="0.25">
      <c r="A152" s="85"/>
    </row>
    <row r="153" spans="1:1" x14ac:dyDescent="0.25">
      <c r="A153" s="85"/>
    </row>
    <row r="154" spans="1:1" x14ac:dyDescent="0.25">
      <c r="A154" s="85"/>
    </row>
    <row r="155" spans="1:1" x14ac:dyDescent="0.25">
      <c r="A155" s="85"/>
    </row>
    <row r="156" spans="1:1" x14ac:dyDescent="0.25">
      <c r="A156" s="85"/>
    </row>
    <row r="157" spans="1:1" x14ac:dyDescent="0.25">
      <c r="A157" s="85"/>
    </row>
    <row r="158" spans="1:1" x14ac:dyDescent="0.25">
      <c r="A158" s="85"/>
    </row>
    <row r="159" spans="1:1" x14ac:dyDescent="0.25">
      <c r="A159" s="85"/>
    </row>
    <row r="160" spans="1:1" x14ac:dyDescent="0.25">
      <c r="A160" s="85"/>
    </row>
    <row r="161" spans="1:1" x14ac:dyDescent="0.25">
      <c r="A161" s="85"/>
    </row>
    <row r="162" spans="1:1" x14ac:dyDescent="0.25">
      <c r="A162" s="85"/>
    </row>
    <row r="163" spans="1:1" x14ac:dyDescent="0.25">
      <c r="A163" s="85"/>
    </row>
    <row r="164" spans="1:1" x14ac:dyDescent="0.25">
      <c r="A164" s="85"/>
    </row>
    <row r="165" spans="1:1" x14ac:dyDescent="0.25">
      <c r="A165" s="85"/>
    </row>
    <row r="166" spans="1:1" x14ac:dyDescent="0.25">
      <c r="A166" s="85"/>
    </row>
    <row r="167" spans="1:1" x14ac:dyDescent="0.25">
      <c r="A167" s="85"/>
    </row>
    <row r="168" spans="1:1" x14ac:dyDescent="0.25">
      <c r="A168" s="85"/>
    </row>
  </sheetData>
  <mergeCells count="143">
    <mergeCell ref="N64:O64"/>
    <mergeCell ref="N63:O63"/>
    <mergeCell ref="N62:O62"/>
    <mergeCell ref="N73:O73"/>
    <mergeCell ref="N72:O72"/>
    <mergeCell ref="N71:O71"/>
    <mergeCell ref="N70:O70"/>
    <mergeCell ref="N69:O69"/>
    <mergeCell ref="N68:O68"/>
    <mergeCell ref="N67:O67"/>
    <mergeCell ref="N66:O66"/>
    <mergeCell ref="N65:O65"/>
    <mergeCell ref="F56:M56"/>
    <mergeCell ref="N56:O56"/>
    <mergeCell ref="F57:M57"/>
    <mergeCell ref="N57:O57"/>
    <mergeCell ref="F73:M73"/>
    <mergeCell ref="F72:M72"/>
    <mergeCell ref="F71:M71"/>
    <mergeCell ref="F70:M70"/>
    <mergeCell ref="F69:M69"/>
    <mergeCell ref="F68:M68"/>
    <mergeCell ref="F67:M67"/>
    <mergeCell ref="F66:M66"/>
    <mergeCell ref="F65:M65"/>
    <mergeCell ref="F64:M64"/>
    <mergeCell ref="F63:M63"/>
    <mergeCell ref="F62:M62"/>
    <mergeCell ref="N61:O61"/>
    <mergeCell ref="N60:O60"/>
    <mergeCell ref="N59:O59"/>
    <mergeCell ref="N58:O58"/>
    <mergeCell ref="F61:M61"/>
    <mergeCell ref="F60:M60"/>
    <mergeCell ref="F59:M59"/>
    <mergeCell ref="F58:M58"/>
    <mergeCell ref="F53:M53"/>
    <mergeCell ref="N53:O53"/>
    <mergeCell ref="F54:M54"/>
    <mergeCell ref="N54:O54"/>
    <mergeCell ref="F55:M55"/>
    <mergeCell ref="N55:O55"/>
    <mergeCell ref="F50:M50"/>
    <mergeCell ref="N50:O50"/>
    <mergeCell ref="F51:M51"/>
    <mergeCell ref="N51:O51"/>
    <mergeCell ref="F52:M52"/>
    <mergeCell ref="N52:O52"/>
    <mergeCell ref="F47:M47"/>
    <mergeCell ref="N47:O47"/>
    <mergeCell ref="F48:M48"/>
    <mergeCell ref="N48:O48"/>
    <mergeCell ref="F49:M49"/>
    <mergeCell ref="N49:O49"/>
    <mergeCell ref="F44:M44"/>
    <mergeCell ref="N44:O44"/>
    <mergeCell ref="F45:M45"/>
    <mergeCell ref="N45:O45"/>
    <mergeCell ref="F46:M46"/>
    <mergeCell ref="N46:O46"/>
    <mergeCell ref="C40:Q40"/>
    <mergeCell ref="F42:M42"/>
    <mergeCell ref="N42:O42"/>
    <mergeCell ref="F43:M43"/>
    <mergeCell ref="N43:O43"/>
    <mergeCell ref="BE5:BM5"/>
    <mergeCell ref="BN5:BV5"/>
    <mergeCell ref="BW5:CE5"/>
    <mergeCell ref="CF5:CN5"/>
    <mergeCell ref="CG37:CN37"/>
    <mergeCell ref="CG35:CN35"/>
    <mergeCell ref="CG33:CN33"/>
    <mergeCell ref="CG31:CN31"/>
    <mergeCell ref="CG29:CN29"/>
    <mergeCell ref="CG27:CN27"/>
    <mergeCell ref="CG25:CN25"/>
    <mergeCell ref="CG23:CN23"/>
    <mergeCell ref="BX36:CE36"/>
    <mergeCell ref="BX32:CE32"/>
    <mergeCell ref="BX28:CE28"/>
    <mergeCell ref="BX24:CE24"/>
    <mergeCell ref="BF30:BM30"/>
    <mergeCell ref="BO26:BV26"/>
    <mergeCell ref="BO34:BV34"/>
    <mergeCell ref="AM1:BD1"/>
    <mergeCell ref="B5:J5"/>
    <mergeCell ref="K5:S5"/>
    <mergeCell ref="T5:AB5"/>
    <mergeCell ref="AC5:AL5"/>
    <mergeCell ref="AM5:BD5"/>
    <mergeCell ref="CG7:CN7"/>
    <mergeCell ref="AU22:AV22"/>
    <mergeCell ref="CG19:CN19"/>
    <mergeCell ref="CG17:CN17"/>
    <mergeCell ref="CG15:CN15"/>
    <mergeCell ref="BO10:BV10"/>
    <mergeCell ref="BX8:CE8"/>
    <mergeCell ref="BX12:CE12"/>
    <mergeCell ref="BX20:CE20"/>
    <mergeCell ref="BX16:CE16"/>
    <mergeCell ref="CG21:CN21"/>
    <mergeCell ref="CG13:CN13"/>
    <mergeCell ref="CG11:CN11"/>
    <mergeCell ref="CG9:CN9"/>
    <mergeCell ref="BF14:BM14"/>
    <mergeCell ref="BO18:BV18"/>
    <mergeCell ref="K16:R16"/>
    <mergeCell ref="AC14:AK14"/>
    <mergeCell ref="AC30:AK30"/>
    <mergeCell ref="AM22:AT22"/>
    <mergeCell ref="AN30:BC30"/>
    <mergeCell ref="AN32:BC32"/>
    <mergeCell ref="AP24:AQ25"/>
    <mergeCell ref="AZ24:BA25"/>
    <mergeCell ref="AW22:BD22"/>
    <mergeCell ref="AM3:BD3"/>
    <mergeCell ref="T18:AA18"/>
    <mergeCell ref="T10:AA10"/>
    <mergeCell ref="B37:I37"/>
    <mergeCell ref="B35:I35"/>
    <mergeCell ref="B33:I33"/>
    <mergeCell ref="B31:I31"/>
    <mergeCell ref="B29:I29"/>
    <mergeCell ref="B11:I11"/>
    <mergeCell ref="B9:I9"/>
    <mergeCell ref="T26:AA26"/>
    <mergeCell ref="T34:AA34"/>
    <mergeCell ref="B7:I7"/>
    <mergeCell ref="K36:R36"/>
    <mergeCell ref="K32:R32"/>
    <mergeCell ref="K28:R28"/>
    <mergeCell ref="K24:R24"/>
    <mergeCell ref="B13:I13"/>
    <mergeCell ref="B15:I15"/>
    <mergeCell ref="B27:I27"/>
    <mergeCell ref="B25:I25"/>
    <mergeCell ref="B23:I23"/>
    <mergeCell ref="B21:I21"/>
    <mergeCell ref="B19:I19"/>
    <mergeCell ref="B17:I17"/>
    <mergeCell ref="K20:R20"/>
    <mergeCell ref="K12:R12"/>
    <mergeCell ref="K8:R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opLeftCell="B1" workbookViewId="0">
      <selection activeCell="R1" sqref="R1:AD1"/>
    </sheetView>
  </sheetViews>
  <sheetFormatPr defaultRowHeight="15" x14ac:dyDescent="0.25"/>
  <cols>
    <col min="1" max="1" width="22.85546875" hidden="1" customWidth="1"/>
    <col min="2" max="58" width="3" customWidth="1"/>
  </cols>
  <sheetData>
    <row r="1" spans="1:46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242" t="s">
        <v>84</v>
      </c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4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spans="1:46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6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255" t="s">
        <v>102</v>
      </c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7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</row>
    <row r="4" spans="1:46" ht="7.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</row>
    <row r="5" spans="1:46" x14ac:dyDescent="0.25">
      <c r="A5" s="63" t="s">
        <v>108</v>
      </c>
      <c r="B5" s="245" t="s">
        <v>93</v>
      </c>
      <c r="C5" s="246"/>
      <c r="D5" s="246"/>
      <c r="E5" s="246"/>
      <c r="F5" s="246"/>
      <c r="G5" s="246"/>
      <c r="H5" s="246"/>
      <c r="I5" s="246"/>
      <c r="J5" s="247"/>
      <c r="K5" s="245" t="s">
        <v>95</v>
      </c>
      <c r="L5" s="246"/>
      <c r="M5" s="246"/>
      <c r="N5" s="246"/>
      <c r="O5" s="246"/>
      <c r="P5" s="246"/>
      <c r="Q5" s="246"/>
      <c r="R5" s="246"/>
      <c r="S5" s="247"/>
      <c r="T5" s="245" t="s">
        <v>85</v>
      </c>
      <c r="U5" s="246"/>
      <c r="V5" s="246"/>
      <c r="W5" s="246"/>
      <c r="X5" s="246"/>
      <c r="Y5" s="246"/>
      <c r="Z5" s="246"/>
      <c r="AA5" s="246"/>
      <c r="AB5" s="247"/>
      <c r="AC5" s="245" t="s">
        <v>86</v>
      </c>
      <c r="AD5" s="246"/>
      <c r="AE5" s="246"/>
      <c r="AF5" s="246"/>
      <c r="AG5" s="246"/>
      <c r="AH5" s="246"/>
      <c r="AI5" s="246"/>
      <c r="AJ5" s="246"/>
      <c r="AK5" s="246"/>
      <c r="AL5" s="247"/>
      <c r="AM5" s="245" t="s">
        <v>106</v>
      </c>
      <c r="AN5" s="246"/>
      <c r="AO5" s="246"/>
      <c r="AP5" s="246"/>
      <c r="AQ5" s="246"/>
      <c r="AR5" s="246"/>
      <c r="AS5" s="246"/>
      <c r="AT5" s="247"/>
    </row>
    <row r="6" spans="1:46" ht="7.5" customHeight="1" x14ac:dyDescent="0.25">
      <c r="A6" s="62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1:46" x14ac:dyDescent="0.25">
      <c r="A7" s="103"/>
      <c r="B7" s="231" t="s">
        <v>298</v>
      </c>
      <c r="C7" s="232"/>
      <c r="D7" s="232"/>
      <c r="E7" s="232"/>
      <c r="F7" s="232"/>
      <c r="G7" s="232"/>
      <c r="H7" s="232"/>
      <c r="I7" s="233"/>
      <c r="J7" s="56">
        <v>4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1:46" x14ac:dyDescent="0.25">
      <c r="A8" s="62"/>
      <c r="B8" s="79"/>
      <c r="C8" s="78"/>
      <c r="D8" s="78"/>
      <c r="E8" s="78"/>
      <c r="F8" s="78"/>
      <c r="G8" s="78"/>
      <c r="H8" s="78"/>
      <c r="I8" s="78"/>
      <c r="J8" s="78"/>
      <c r="K8" s="231" t="str">
        <f>IF(AND(J7="",J9=""),"",IF(J7&gt;J9,B7,IF(J9&gt;J7,B9)))</f>
        <v>MARINI ASIA</v>
      </c>
      <c r="L8" s="232"/>
      <c r="M8" s="232"/>
      <c r="N8" s="232"/>
      <c r="O8" s="232"/>
      <c r="P8" s="232"/>
      <c r="Q8" s="232"/>
      <c r="R8" s="233"/>
      <c r="S8" s="56">
        <v>0</v>
      </c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8"/>
      <c r="AN8" s="78"/>
      <c r="AO8" s="78"/>
      <c r="AP8" s="78"/>
      <c r="AQ8" s="78"/>
      <c r="AR8" s="78"/>
      <c r="AS8" s="78"/>
      <c r="AT8" s="78"/>
    </row>
    <row r="9" spans="1:46" x14ac:dyDescent="0.25">
      <c r="A9" s="63"/>
      <c r="B9" s="231" t="s">
        <v>299</v>
      </c>
      <c r="C9" s="232"/>
      <c r="D9" s="232"/>
      <c r="E9" s="232"/>
      <c r="F9" s="232"/>
      <c r="G9" s="232"/>
      <c r="H9" s="232"/>
      <c r="I9" s="233"/>
      <c r="J9" s="56">
        <v>1</v>
      </c>
      <c r="K9" s="79"/>
      <c r="L9" s="79"/>
      <c r="M9" s="79"/>
      <c r="N9" s="79"/>
      <c r="O9" s="79"/>
      <c r="P9" s="79"/>
      <c r="Q9" s="79"/>
      <c r="R9" s="79"/>
      <c r="S9" s="80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</row>
    <row r="10" spans="1:46" x14ac:dyDescent="0.25">
      <c r="A10" s="62"/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79"/>
      <c r="O10" s="79"/>
      <c r="P10" s="79"/>
      <c r="Q10" s="79"/>
      <c r="R10" s="79"/>
      <c r="S10" s="80"/>
      <c r="T10" s="232" t="str">
        <f>IF(AND(S8="",S12=""),"",IF(S8&gt;S12,K8,IF(S12&gt;S8,K12)))</f>
        <v>PICCOLO SAMANTHA</v>
      </c>
      <c r="U10" s="232"/>
      <c r="V10" s="232"/>
      <c r="W10" s="232"/>
      <c r="X10" s="232"/>
      <c r="Y10" s="232"/>
      <c r="Z10" s="232"/>
      <c r="AA10" s="233"/>
      <c r="AB10" s="56">
        <v>4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8"/>
      <c r="AN10" s="78"/>
      <c r="AO10" s="78"/>
      <c r="AP10" s="78"/>
      <c r="AQ10" s="78"/>
      <c r="AR10" s="78"/>
      <c r="AS10" s="78"/>
      <c r="AT10" s="78"/>
    </row>
    <row r="11" spans="1:46" x14ac:dyDescent="0.25">
      <c r="A11" s="63"/>
      <c r="B11" s="231" t="s">
        <v>300</v>
      </c>
      <c r="C11" s="232"/>
      <c r="D11" s="232"/>
      <c r="E11" s="232"/>
      <c r="F11" s="232"/>
      <c r="G11" s="232"/>
      <c r="H11" s="232"/>
      <c r="I11" s="233"/>
      <c r="J11" s="56">
        <v>0</v>
      </c>
      <c r="K11" s="79"/>
      <c r="L11" s="79"/>
      <c r="M11" s="79"/>
      <c r="N11" s="79"/>
      <c r="O11" s="79"/>
      <c r="P11" s="79"/>
      <c r="Q11" s="79"/>
      <c r="R11" s="79"/>
      <c r="S11" s="80"/>
      <c r="T11" s="79"/>
      <c r="U11" s="79"/>
      <c r="V11" s="79"/>
      <c r="W11" s="79"/>
      <c r="X11" s="79"/>
      <c r="Y11" s="79"/>
      <c r="Z11" s="79"/>
      <c r="AA11" s="79"/>
      <c r="AB11" s="80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8"/>
      <c r="AN11" s="78"/>
      <c r="AO11" s="78"/>
      <c r="AP11" s="78"/>
      <c r="AQ11" s="78"/>
      <c r="AR11" s="78"/>
      <c r="AS11" s="78"/>
      <c r="AT11" s="78"/>
    </row>
    <row r="12" spans="1:46" x14ac:dyDescent="0.25">
      <c r="A12" s="62"/>
      <c r="B12" s="78"/>
      <c r="C12" s="78"/>
      <c r="D12" s="78"/>
      <c r="E12" s="78"/>
      <c r="F12" s="78"/>
      <c r="G12" s="78"/>
      <c r="H12" s="78"/>
      <c r="I12" s="78"/>
      <c r="J12" s="78"/>
      <c r="K12" s="231" t="str">
        <f>IF(AND(J11="",J13=""),"",IF(J11&gt;J13,B11,IF(J13&gt;J11,B13)))</f>
        <v>PICCOLO SAMANTHA</v>
      </c>
      <c r="L12" s="232"/>
      <c r="M12" s="232"/>
      <c r="N12" s="232"/>
      <c r="O12" s="232"/>
      <c r="P12" s="232"/>
      <c r="Q12" s="232"/>
      <c r="R12" s="233"/>
      <c r="S12" s="56">
        <v>4</v>
      </c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8"/>
      <c r="AN12" s="78"/>
      <c r="AO12" s="78"/>
      <c r="AP12" s="78"/>
      <c r="AQ12" s="78"/>
      <c r="AR12" s="78"/>
      <c r="AS12" s="78"/>
      <c r="AT12" s="78"/>
    </row>
    <row r="13" spans="1:46" x14ac:dyDescent="0.25">
      <c r="A13" s="63"/>
      <c r="B13" s="231" t="s">
        <v>301</v>
      </c>
      <c r="C13" s="232"/>
      <c r="D13" s="232"/>
      <c r="E13" s="232"/>
      <c r="F13" s="232"/>
      <c r="G13" s="232"/>
      <c r="H13" s="232"/>
      <c r="I13" s="233"/>
      <c r="J13" s="56">
        <v>4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8"/>
      <c r="AN13" s="78"/>
      <c r="AO13" s="78"/>
      <c r="AP13" s="78"/>
      <c r="AQ13" s="78"/>
      <c r="AR13" s="78"/>
      <c r="AS13" s="78"/>
      <c r="AT13" s="78"/>
    </row>
    <row r="14" spans="1:46" x14ac:dyDescent="0.25">
      <c r="A14" s="62"/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232" t="str">
        <f>IF(AND(AB10="",AB18=""),"",IF(AB10&gt;AB18,T10,IF(AB18&gt;AB10,T18)))</f>
        <v>PICCOLO SAMANTHA</v>
      </c>
      <c r="AD14" s="232"/>
      <c r="AE14" s="232"/>
      <c r="AF14" s="232"/>
      <c r="AG14" s="232"/>
      <c r="AH14" s="232"/>
      <c r="AI14" s="232"/>
      <c r="AJ14" s="232"/>
      <c r="AK14" s="233"/>
      <c r="AL14" s="56">
        <v>4</v>
      </c>
      <c r="AM14" s="78"/>
      <c r="AN14" s="78"/>
      <c r="AO14" s="78"/>
      <c r="AP14" s="78"/>
      <c r="AQ14" s="78"/>
      <c r="AR14" s="78"/>
      <c r="AS14" s="78"/>
      <c r="AT14" s="78"/>
    </row>
    <row r="15" spans="1:46" x14ac:dyDescent="0.25">
      <c r="A15" s="63"/>
      <c r="B15" s="231" t="s">
        <v>302</v>
      </c>
      <c r="C15" s="232"/>
      <c r="D15" s="232"/>
      <c r="E15" s="232"/>
      <c r="F15" s="232"/>
      <c r="G15" s="232"/>
      <c r="H15" s="232"/>
      <c r="I15" s="233"/>
      <c r="J15" s="56">
        <v>3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79"/>
      <c r="AD15" s="79"/>
      <c r="AE15" s="79"/>
      <c r="AF15" s="79"/>
      <c r="AG15" s="79"/>
      <c r="AH15" s="79"/>
      <c r="AI15" s="79"/>
      <c r="AJ15" s="79"/>
      <c r="AK15" s="79"/>
      <c r="AL15" s="80"/>
      <c r="AM15" s="78"/>
      <c r="AN15" s="78"/>
      <c r="AO15" s="78"/>
      <c r="AP15" s="78"/>
      <c r="AQ15" s="78"/>
      <c r="AR15" s="78"/>
      <c r="AS15" s="78"/>
      <c r="AT15" s="78"/>
    </row>
    <row r="16" spans="1:46" x14ac:dyDescent="0.25">
      <c r="A16" s="62"/>
      <c r="B16" s="78"/>
      <c r="C16" s="78"/>
      <c r="D16" s="78"/>
      <c r="E16" s="78"/>
      <c r="F16" s="78"/>
      <c r="G16" s="78"/>
      <c r="H16" s="78"/>
      <c r="I16" s="78"/>
      <c r="J16" s="78"/>
      <c r="K16" s="231" t="str">
        <f>IF(AND(J15="",J17=""),"",IF(J15&gt;J17,B15,IF(J17&gt;J15,B17)))</f>
        <v>PIERONI STEFANIA</v>
      </c>
      <c r="L16" s="232"/>
      <c r="M16" s="232"/>
      <c r="N16" s="232"/>
      <c r="O16" s="232"/>
      <c r="P16" s="232"/>
      <c r="Q16" s="232"/>
      <c r="R16" s="233"/>
      <c r="S16" s="56">
        <v>0</v>
      </c>
      <c r="T16" s="79"/>
      <c r="U16" s="79"/>
      <c r="V16" s="79"/>
      <c r="W16" s="79"/>
      <c r="X16" s="79"/>
      <c r="Y16" s="79"/>
      <c r="Z16" s="79"/>
      <c r="AA16" s="79"/>
      <c r="AB16" s="80"/>
      <c r="AC16" s="79"/>
      <c r="AD16" s="79"/>
      <c r="AE16" s="79"/>
      <c r="AF16" s="79"/>
      <c r="AG16" s="79"/>
      <c r="AH16" s="79"/>
      <c r="AI16" s="79"/>
      <c r="AJ16" s="79"/>
      <c r="AK16" s="79"/>
      <c r="AL16" s="80"/>
      <c r="AM16" s="78"/>
      <c r="AN16" s="78"/>
      <c r="AO16" s="78"/>
      <c r="AP16" s="78"/>
      <c r="AQ16" s="78"/>
      <c r="AR16" s="78"/>
      <c r="AS16" s="78"/>
      <c r="AT16" s="78"/>
    </row>
    <row r="17" spans="1:46" x14ac:dyDescent="0.25">
      <c r="A17" s="63"/>
      <c r="B17" s="231" t="s">
        <v>303</v>
      </c>
      <c r="C17" s="232"/>
      <c r="D17" s="232"/>
      <c r="E17" s="232"/>
      <c r="F17" s="232"/>
      <c r="G17" s="232"/>
      <c r="H17" s="232"/>
      <c r="I17" s="233"/>
      <c r="J17" s="56">
        <v>4</v>
      </c>
      <c r="K17" s="79"/>
      <c r="L17" s="79"/>
      <c r="M17" s="79"/>
      <c r="N17" s="79"/>
      <c r="O17" s="79"/>
      <c r="P17" s="79"/>
      <c r="Q17" s="79"/>
      <c r="R17" s="79"/>
      <c r="S17" s="80"/>
      <c r="T17" s="79"/>
      <c r="U17" s="79"/>
      <c r="V17" s="79"/>
      <c r="W17" s="79"/>
      <c r="X17" s="79"/>
      <c r="Y17" s="79"/>
      <c r="Z17" s="79"/>
      <c r="AA17" s="79"/>
      <c r="AB17" s="80"/>
      <c r="AC17" s="79"/>
      <c r="AD17" s="79"/>
      <c r="AE17" s="79"/>
      <c r="AF17" s="79"/>
      <c r="AG17" s="79"/>
      <c r="AH17" s="79"/>
      <c r="AI17" s="79"/>
      <c r="AJ17" s="79"/>
      <c r="AK17" s="79"/>
      <c r="AL17" s="80"/>
      <c r="AM17" s="78"/>
      <c r="AN17" s="78"/>
      <c r="AO17" s="78"/>
      <c r="AP17" s="78"/>
      <c r="AQ17" s="78"/>
      <c r="AR17" s="78"/>
      <c r="AS17" s="78"/>
      <c r="AT17" s="78"/>
    </row>
    <row r="18" spans="1:46" x14ac:dyDescent="0.25">
      <c r="A18" s="62"/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79"/>
      <c r="O18" s="79"/>
      <c r="P18" s="79"/>
      <c r="Q18" s="79"/>
      <c r="R18" s="79"/>
      <c r="S18" s="80"/>
      <c r="T18" s="232" t="str">
        <f>IF(AND(S16="",S20=""),"",IF(S16&gt;S20,K16,IF(S20&gt;S16,K20)))</f>
        <v>OSTI BARBARA</v>
      </c>
      <c r="U18" s="232"/>
      <c r="V18" s="232"/>
      <c r="W18" s="232"/>
      <c r="X18" s="232"/>
      <c r="Y18" s="232"/>
      <c r="Z18" s="232"/>
      <c r="AA18" s="233"/>
      <c r="AB18" s="56">
        <v>1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80"/>
      <c r="AM18" s="78"/>
      <c r="AN18" s="78"/>
      <c r="AO18" s="78"/>
      <c r="AP18" s="78"/>
      <c r="AQ18" s="78"/>
      <c r="AR18" s="78"/>
      <c r="AS18" s="78"/>
      <c r="AT18" s="78"/>
    </row>
    <row r="19" spans="1:46" x14ac:dyDescent="0.25">
      <c r="A19" s="63"/>
      <c r="B19" s="231" t="s">
        <v>304</v>
      </c>
      <c r="C19" s="232"/>
      <c r="D19" s="232"/>
      <c r="E19" s="232"/>
      <c r="F19" s="232"/>
      <c r="G19" s="232"/>
      <c r="H19" s="232"/>
      <c r="I19" s="233"/>
      <c r="J19" s="56">
        <v>4</v>
      </c>
      <c r="K19" s="79"/>
      <c r="L19" s="79"/>
      <c r="M19" s="79"/>
      <c r="N19" s="79"/>
      <c r="O19" s="79"/>
      <c r="P19" s="79"/>
      <c r="Q19" s="79"/>
      <c r="R19" s="79"/>
      <c r="S19" s="80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  <c r="AM19" s="78"/>
      <c r="AN19" s="78"/>
      <c r="AO19" s="78"/>
      <c r="AP19" s="78"/>
      <c r="AQ19" s="78"/>
      <c r="AR19" s="78"/>
      <c r="AS19" s="78"/>
      <c r="AT19" s="78"/>
    </row>
    <row r="20" spans="1:46" x14ac:dyDescent="0.25">
      <c r="A20" s="62"/>
      <c r="B20" s="78"/>
      <c r="C20" s="78"/>
      <c r="D20" s="78"/>
      <c r="E20" s="78"/>
      <c r="F20" s="78"/>
      <c r="G20" s="78"/>
      <c r="H20" s="78"/>
      <c r="I20" s="78"/>
      <c r="J20" s="78"/>
      <c r="K20" s="231" t="str">
        <f>IF(AND(J19="",J21=""),"",IF(J19&gt;J21,B19,IF(J21&gt;J19,B21)))</f>
        <v>OSTI BARBARA</v>
      </c>
      <c r="L20" s="232"/>
      <c r="M20" s="232"/>
      <c r="N20" s="232"/>
      <c r="O20" s="232"/>
      <c r="P20" s="232"/>
      <c r="Q20" s="232"/>
      <c r="R20" s="233"/>
      <c r="S20" s="56">
        <v>4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  <c r="AM20" s="78"/>
      <c r="AN20" s="78"/>
      <c r="AO20" s="78"/>
      <c r="AP20" s="78"/>
      <c r="AQ20" s="78"/>
      <c r="AR20" s="78"/>
      <c r="AS20" s="78"/>
      <c r="AT20" s="78"/>
    </row>
    <row r="21" spans="1:46" x14ac:dyDescent="0.25">
      <c r="A21" s="63"/>
      <c r="B21" s="231" t="s">
        <v>305</v>
      </c>
      <c r="C21" s="232"/>
      <c r="D21" s="232"/>
      <c r="E21" s="232"/>
      <c r="F21" s="232"/>
      <c r="G21" s="232"/>
      <c r="H21" s="232"/>
      <c r="I21" s="233"/>
      <c r="J21" s="56">
        <v>0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78"/>
      <c r="AN21" s="78"/>
      <c r="AO21" s="78"/>
      <c r="AP21" s="78"/>
      <c r="AQ21" s="78"/>
      <c r="AR21" s="78"/>
      <c r="AS21" s="78"/>
      <c r="AT21" s="78"/>
    </row>
    <row r="22" spans="1:46" x14ac:dyDescent="0.25">
      <c r="A22" s="62"/>
      <c r="B22" s="78"/>
      <c r="C22" s="78"/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  <c r="AM22" s="195" t="str">
        <f>IF(AND(AL14="",AL30=""),"",IF(AL14&gt;AL30,AC14,IF(AL30&gt;AL14,AC30)))</f>
        <v>PICCOLO SAMANTHA</v>
      </c>
      <c r="AN22" s="195"/>
      <c r="AO22" s="195"/>
      <c r="AP22" s="195"/>
      <c r="AQ22" s="195"/>
      <c r="AR22" s="195"/>
      <c r="AS22" s="195"/>
      <c r="AT22" s="196"/>
    </row>
    <row r="23" spans="1:46" x14ac:dyDescent="0.25">
      <c r="A23" s="63"/>
      <c r="B23" s="231" t="s">
        <v>306</v>
      </c>
      <c r="C23" s="232"/>
      <c r="D23" s="232"/>
      <c r="E23" s="232"/>
      <c r="F23" s="232"/>
      <c r="G23" s="232"/>
      <c r="H23" s="232"/>
      <c r="I23" s="233"/>
      <c r="J23" s="56">
        <v>4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  <c r="AM23" s="78"/>
      <c r="AN23" s="78"/>
      <c r="AO23" s="78"/>
      <c r="AP23" s="78"/>
      <c r="AQ23" s="78"/>
      <c r="AR23" s="78"/>
      <c r="AS23" s="78"/>
      <c r="AT23" s="78"/>
    </row>
    <row r="24" spans="1:46" x14ac:dyDescent="0.25">
      <c r="A24" s="62"/>
      <c r="B24" s="78"/>
      <c r="C24" s="78"/>
      <c r="D24" s="78"/>
      <c r="E24" s="78"/>
      <c r="F24" s="78"/>
      <c r="G24" s="78"/>
      <c r="H24" s="78"/>
      <c r="I24" s="78"/>
      <c r="J24" s="78"/>
      <c r="K24" s="231" t="str">
        <f>IF(AND(J23="",J25=""),"",IF(J23&gt;J25,B23,IF(J25&gt;J23,B25)))</f>
        <v>BIAGETTI TALITA</v>
      </c>
      <c r="L24" s="232"/>
      <c r="M24" s="232"/>
      <c r="N24" s="232"/>
      <c r="O24" s="232"/>
      <c r="P24" s="232"/>
      <c r="Q24" s="232"/>
      <c r="R24" s="233"/>
      <c r="S24" s="56">
        <v>4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80"/>
      <c r="AM24" s="78"/>
      <c r="AN24" s="78"/>
      <c r="AO24" s="78"/>
      <c r="AP24" s="97"/>
      <c r="AQ24" s="97"/>
      <c r="AR24" s="78"/>
      <c r="AS24" s="78"/>
      <c r="AT24" s="78"/>
    </row>
    <row r="25" spans="1:46" x14ac:dyDescent="0.25">
      <c r="A25" s="63"/>
      <c r="B25" s="231" t="s">
        <v>307</v>
      </c>
      <c r="C25" s="232"/>
      <c r="D25" s="232"/>
      <c r="E25" s="232"/>
      <c r="F25" s="232"/>
      <c r="G25" s="232"/>
      <c r="H25" s="232"/>
      <c r="I25" s="233"/>
      <c r="J25" s="56">
        <v>0</v>
      </c>
      <c r="K25" s="79"/>
      <c r="L25" s="79"/>
      <c r="M25" s="79"/>
      <c r="N25" s="79"/>
      <c r="O25" s="79"/>
      <c r="P25" s="79"/>
      <c r="Q25" s="79"/>
      <c r="R25" s="79"/>
      <c r="S25" s="80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80"/>
      <c r="AM25" s="78"/>
      <c r="AN25" s="78"/>
      <c r="AO25" s="78"/>
      <c r="AP25" s="97"/>
      <c r="AQ25" s="97"/>
      <c r="AR25" s="78"/>
      <c r="AS25" s="78"/>
      <c r="AT25" s="78"/>
    </row>
    <row r="26" spans="1:46" x14ac:dyDescent="0.25">
      <c r="A26" s="62"/>
      <c r="B26" s="78"/>
      <c r="C26" s="78"/>
      <c r="D26" s="78"/>
      <c r="E26" s="78"/>
      <c r="F26" s="78"/>
      <c r="G26" s="78"/>
      <c r="H26" s="78"/>
      <c r="I26" s="78"/>
      <c r="J26" s="78"/>
      <c r="K26" s="79"/>
      <c r="L26" s="79"/>
      <c r="M26" s="79"/>
      <c r="N26" s="79"/>
      <c r="O26" s="79"/>
      <c r="P26" s="79"/>
      <c r="Q26" s="79"/>
      <c r="R26" s="79"/>
      <c r="S26" s="80"/>
      <c r="T26" s="232" t="str">
        <f>IF(AND(S24="",S28=""),"",IF(S24&gt;S28,K24,IF(S28&gt;S24,K28)))</f>
        <v>BIAGETTI TALITA</v>
      </c>
      <c r="U26" s="232"/>
      <c r="V26" s="232"/>
      <c r="W26" s="232"/>
      <c r="X26" s="232"/>
      <c r="Y26" s="232"/>
      <c r="Z26" s="232"/>
      <c r="AA26" s="233"/>
      <c r="AB26" s="56">
        <v>4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M26" s="78"/>
      <c r="AN26" s="78"/>
      <c r="AO26" s="78"/>
      <c r="AP26" s="78"/>
      <c r="AQ26" s="78"/>
      <c r="AR26" s="78"/>
      <c r="AS26" s="78"/>
      <c r="AT26" s="78"/>
    </row>
    <row r="27" spans="1:46" x14ac:dyDescent="0.25">
      <c r="A27" s="63"/>
      <c r="B27" s="231" t="s">
        <v>308</v>
      </c>
      <c r="C27" s="232"/>
      <c r="D27" s="232"/>
      <c r="E27" s="232"/>
      <c r="F27" s="232"/>
      <c r="G27" s="232"/>
      <c r="H27" s="232"/>
      <c r="I27" s="233"/>
      <c r="J27" s="56">
        <v>3</v>
      </c>
      <c r="K27" s="79"/>
      <c r="L27" s="79"/>
      <c r="M27" s="79"/>
      <c r="N27" s="79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79"/>
      <c r="Z27" s="79"/>
      <c r="AA27" s="79"/>
      <c r="AB27" s="80"/>
      <c r="AC27" s="79"/>
      <c r="AD27" s="79"/>
      <c r="AE27" s="79"/>
      <c r="AF27" s="79"/>
      <c r="AG27" s="79"/>
      <c r="AH27" s="79"/>
      <c r="AI27" s="79"/>
      <c r="AJ27" s="79"/>
      <c r="AK27" s="79"/>
      <c r="AL27" s="80"/>
      <c r="AM27" s="78"/>
      <c r="AN27" s="78"/>
      <c r="AO27" s="78"/>
      <c r="AP27" s="78"/>
      <c r="AQ27" s="78"/>
      <c r="AR27" s="78"/>
      <c r="AS27" s="78"/>
      <c r="AT27" s="78"/>
    </row>
    <row r="28" spans="1:46" x14ac:dyDescent="0.25">
      <c r="A28" s="62"/>
      <c r="B28" s="78"/>
      <c r="C28" s="78"/>
      <c r="D28" s="78"/>
      <c r="E28" s="78"/>
      <c r="F28" s="78"/>
      <c r="G28" s="78"/>
      <c r="H28" s="78"/>
      <c r="I28" s="78"/>
      <c r="J28" s="78"/>
      <c r="K28" s="231" t="str">
        <f>IF(AND(J27="",J29=""),"",IF(J27&gt;J29,B27,IF(J29&gt;J27,B29)))</f>
        <v>GUASTALLA SARA</v>
      </c>
      <c r="L28" s="232"/>
      <c r="M28" s="232"/>
      <c r="N28" s="232"/>
      <c r="O28" s="232"/>
      <c r="P28" s="232"/>
      <c r="Q28" s="232"/>
      <c r="R28" s="233"/>
      <c r="S28" s="56">
        <v>3</v>
      </c>
      <c r="T28" s="79"/>
      <c r="U28" s="79"/>
      <c r="V28" s="79"/>
      <c r="W28" s="79"/>
      <c r="X28" s="79"/>
      <c r="Y28" s="79"/>
      <c r="Z28" s="79"/>
      <c r="AA28" s="79"/>
      <c r="AB28" s="80"/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78"/>
      <c r="AN28" s="78"/>
      <c r="AO28" s="78"/>
      <c r="AP28" s="78"/>
      <c r="AQ28" s="78"/>
      <c r="AR28" s="78"/>
      <c r="AS28" s="78"/>
      <c r="AT28" s="78"/>
    </row>
    <row r="29" spans="1:46" x14ac:dyDescent="0.25">
      <c r="A29" s="63"/>
      <c r="B29" s="231" t="s">
        <v>343</v>
      </c>
      <c r="C29" s="232"/>
      <c r="D29" s="232"/>
      <c r="E29" s="232"/>
      <c r="F29" s="232"/>
      <c r="G29" s="232"/>
      <c r="H29" s="232"/>
      <c r="I29" s="233"/>
      <c r="J29" s="56">
        <v>4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79"/>
      <c r="AD29" s="79"/>
      <c r="AE29" s="79"/>
      <c r="AF29" s="79"/>
      <c r="AG29" s="79"/>
      <c r="AH29" s="79"/>
      <c r="AI29" s="79"/>
      <c r="AJ29" s="79"/>
      <c r="AK29" s="79"/>
      <c r="AL29" s="80"/>
      <c r="AM29" s="78"/>
      <c r="AN29" s="78"/>
      <c r="AO29" s="78"/>
      <c r="AP29" s="78"/>
      <c r="AQ29" s="78"/>
      <c r="AR29" s="78"/>
      <c r="AS29" s="78"/>
      <c r="AT29" s="78"/>
    </row>
    <row r="30" spans="1:46" x14ac:dyDescent="0.25">
      <c r="A30" s="62"/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232" t="str">
        <f>IF(AND(AB26="",AB34=""),"",IF(AB26&gt;AB34,T26,IF(AB34&gt;AB26,T34)))</f>
        <v>BIAGETTI TALITA</v>
      </c>
      <c r="AD30" s="232"/>
      <c r="AE30" s="232"/>
      <c r="AF30" s="232"/>
      <c r="AG30" s="232"/>
      <c r="AH30" s="232"/>
      <c r="AI30" s="232"/>
      <c r="AJ30" s="232"/>
      <c r="AK30" s="233"/>
      <c r="AL30" s="56">
        <v>3</v>
      </c>
      <c r="AM30" s="78"/>
      <c r="AN30" s="78"/>
      <c r="AO30" s="78"/>
      <c r="AP30" s="78"/>
      <c r="AQ30" s="78"/>
      <c r="AR30" s="78"/>
      <c r="AS30" s="78"/>
      <c r="AT30" s="78"/>
    </row>
    <row r="31" spans="1:46" x14ac:dyDescent="0.25">
      <c r="A31" s="63"/>
      <c r="B31" s="231" t="s">
        <v>309</v>
      </c>
      <c r="C31" s="232"/>
      <c r="D31" s="232"/>
      <c r="E31" s="232"/>
      <c r="F31" s="232"/>
      <c r="G31" s="232"/>
      <c r="H31" s="232"/>
      <c r="I31" s="233"/>
      <c r="J31" s="56">
        <v>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8"/>
      <c r="AN31" s="78"/>
      <c r="AO31" s="78"/>
      <c r="AP31" s="78"/>
      <c r="AQ31" s="78"/>
      <c r="AR31" s="78"/>
      <c r="AS31" s="78"/>
      <c r="AT31" s="78"/>
    </row>
    <row r="32" spans="1:46" x14ac:dyDescent="0.25">
      <c r="A32" s="62"/>
      <c r="B32" s="78"/>
      <c r="C32" s="78"/>
      <c r="D32" s="78"/>
      <c r="E32" s="78"/>
      <c r="F32" s="78"/>
      <c r="G32" s="78"/>
      <c r="H32" s="78"/>
      <c r="I32" s="78"/>
      <c r="J32" s="78"/>
      <c r="K32" s="231" t="str">
        <f>IF(AND(J31="",J33=""),"",IF(J31&gt;J33,B31,IF(J33&gt;J31,B33)))</f>
        <v>MARANI GIADA</v>
      </c>
      <c r="L32" s="232"/>
      <c r="M32" s="232"/>
      <c r="N32" s="232"/>
      <c r="O32" s="232"/>
      <c r="P32" s="232"/>
      <c r="Q32" s="232"/>
      <c r="R32" s="233"/>
      <c r="S32" s="56">
        <v>4</v>
      </c>
      <c r="T32" s="79"/>
      <c r="U32" s="79"/>
      <c r="V32" s="79"/>
      <c r="W32" s="79"/>
      <c r="X32" s="79"/>
      <c r="Y32" s="79"/>
      <c r="Z32" s="79"/>
      <c r="AA32" s="79"/>
      <c r="AB32" s="80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</row>
    <row r="33" spans="1:46" x14ac:dyDescent="0.25">
      <c r="A33" s="63"/>
      <c r="B33" s="231" t="s">
        <v>310</v>
      </c>
      <c r="C33" s="232"/>
      <c r="D33" s="232"/>
      <c r="E33" s="232"/>
      <c r="F33" s="232"/>
      <c r="G33" s="232"/>
      <c r="H33" s="232"/>
      <c r="I33" s="233"/>
      <c r="J33" s="56">
        <v>4</v>
      </c>
      <c r="K33" s="79"/>
      <c r="L33" s="79"/>
      <c r="M33" s="79"/>
      <c r="N33" s="79"/>
      <c r="O33" s="79"/>
      <c r="P33" s="79"/>
      <c r="Q33" s="79"/>
      <c r="R33" s="79"/>
      <c r="S33" s="80"/>
      <c r="T33" s="79"/>
      <c r="U33" s="79"/>
      <c r="V33" s="79"/>
      <c r="W33" s="79"/>
      <c r="X33" s="79"/>
      <c r="Y33" s="79"/>
      <c r="Z33" s="79"/>
      <c r="AA33" s="79"/>
      <c r="AB33" s="80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8"/>
      <c r="AN33" s="78"/>
      <c r="AO33" s="78"/>
      <c r="AP33" s="78"/>
      <c r="AQ33" s="78"/>
      <c r="AR33" s="78"/>
      <c r="AS33" s="78"/>
      <c r="AT33" s="78"/>
    </row>
    <row r="34" spans="1:46" x14ac:dyDescent="0.25">
      <c r="A34" s="62"/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80"/>
      <c r="T34" s="232" t="str">
        <f>IF(AND(S32="",S36=""),"",IF(S32&gt;S36,K32,IF(S36&gt;S32,K36)))</f>
        <v>MARANI GIADA</v>
      </c>
      <c r="U34" s="232"/>
      <c r="V34" s="232"/>
      <c r="W34" s="232"/>
      <c r="X34" s="232"/>
      <c r="Y34" s="232"/>
      <c r="Z34" s="232"/>
      <c r="AA34" s="233"/>
      <c r="AB34" s="56">
        <v>1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</row>
    <row r="35" spans="1:46" x14ac:dyDescent="0.25">
      <c r="A35" s="63"/>
      <c r="B35" s="231" t="s">
        <v>311</v>
      </c>
      <c r="C35" s="232"/>
      <c r="D35" s="232"/>
      <c r="E35" s="232"/>
      <c r="F35" s="232"/>
      <c r="G35" s="232"/>
      <c r="H35" s="232"/>
      <c r="I35" s="233"/>
      <c r="J35" s="56">
        <v>4</v>
      </c>
      <c r="K35" s="79"/>
      <c r="L35" s="79"/>
      <c r="M35" s="79"/>
      <c r="N35" s="79"/>
      <c r="O35" s="79"/>
      <c r="P35" s="79"/>
      <c r="Q35" s="79"/>
      <c r="R35" s="79"/>
      <c r="S35" s="80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8"/>
      <c r="AN35" s="78"/>
      <c r="AO35" s="78"/>
      <c r="AP35" s="78"/>
      <c r="AQ35" s="78"/>
      <c r="AR35" s="78"/>
      <c r="AS35" s="78"/>
      <c r="AT35" s="78"/>
    </row>
    <row r="36" spans="1:46" x14ac:dyDescent="0.25">
      <c r="A36" s="62"/>
      <c r="B36" s="78"/>
      <c r="C36" s="78"/>
      <c r="D36" s="78"/>
      <c r="E36" s="78"/>
      <c r="F36" s="78"/>
      <c r="G36" s="78"/>
      <c r="H36" s="78"/>
      <c r="I36" s="78"/>
      <c r="J36" s="78"/>
      <c r="K36" s="231" t="str">
        <f>IF(AND(J35="",J37=""),"",IF(J35&gt;J37,B35,IF(J37&gt;J35,B37)))</f>
        <v>BOTTAZZO ALESSIA</v>
      </c>
      <c r="L36" s="232"/>
      <c r="M36" s="232"/>
      <c r="N36" s="232"/>
      <c r="O36" s="232"/>
      <c r="P36" s="232"/>
      <c r="Q36" s="232"/>
      <c r="R36" s="233"/>
      <c r="S36" s="56">
        <v>3</v>
      </c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</row>
    <row r="37" spans="1:46" x14ac:dyDescent="0.25">
      <c r="A37" s="63"/>
      <c r="B37" s="231" t="s">
        <v>312</v>
      </c>
      <c r="C37" s="232"/>
      <c r="D37" s="232"/>
      <c r="E37" s="232"/>
      <c r="F37" s="232"/>
      <c r="G37" s="232"/>
      <c r="H37" s="232"/>
      <c r="I37" s="233"/>
      <c r="J37" s="56">
        <v>2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</row>
    <row r="38" spans="1:46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</row>
    <row r="39" spans="1:46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</row>
    <row r="40" spans="1:46" x14ac:dyDescent="0.25">
      <c r="B40" s="68"/>
      <c r="C40" s="254" t="s">
        <v>111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</row>
    <row r="41" spans="1:46" x14ac:dyDescent="0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</row>
    <row r="42" spans="1:46" x14ac:dyDescent="0.25">
      <c r="E42" s="63">
        <v>1</v>
      </c>
      <c r="F42" s="177" t="str">
        <f>AM22</f>
        <v>PICCOLO SAMANTHA</v>
      </c>
      <c r="G42" s="177"/>
      <c r="H42" s="177"/>
      <c r="I42" s="177"/>
      <c r="J42" s="177"/>
      <c r="K42" s="177"/>
      <c r="L42" s="177"/>
      <c r="M42" s="177"/>
      <c r="N42" s="173">
        <v>10</v>
      </c>
      <c r="O42" s="173"/>
    </row>
    <row r="43" spans="1:46" x14ac:dyDescent="0.25">
      <c r="E43" s="63">
        <v>2</v>
      </c>
      <c r="F43" s="177" t="str">
        <f>IF(AND(AL14="",AL30=""),"",IF(AL14&lt;AL30,AC14,IF(AL30&lt;AL14,AC30)))</f>
        <v>BIAGETTI TALITA</v>
      </c>
      <c r="G43" s="177"/>
      <c r="H43" s="177"/>
      <c r="I43" s="177"/>
      <c r="J43" s="177"/>
      <c r="K43" s="177"/>
      <c r="L43" s="177"/>
      <c r="M43" s="177"/>
      <c r="N43" s="173">
        <v>6</v>
      </c>
      <c r="O43" s="173"/>
    </row>
    <row r="44" spans="1:46" x14ac:dyDescent="0.25">
      <c r="E44" s="63">
        <v>3</v>
      </c>
      <c r="F44" s="177" t="str">
        <f>IF(AND(AB10="",AB18=""),"",IF(AB10&lt;AB18,T10,IF(AB18&lt;AB10,T18)))</f>
        <v>OSTI BARBARA</v>
      </c>
      <c r="G44" s="177"/>
      <c r="H44" s="177"/>
      <c r="I44" s="177"/>
      <c r="J44" s="177"/>
      <c r="K44" s="177"/>
      <c r="L44" s="177"/>
      <c r="M44" s="177"/>
      <c r="N44" s="173">
        <v>3</v>
      </c>
      <c r="O44" s="173"/>
    </row>
    <row r="45" spans="1:46" x14ac:dyDescent="0.25">
      <c r="E45" s="63">
        <v>3</v>
      </c>
      <c r="F45" s="177" t="str">
        <f>IF(AND(AB26="",AB34=""),"",IF(AB26&lt;AB34,T26,IF(AB34&lt;AB26,T34)))</f>
        <v>MARANI GIADA</v>
      </c>
      <c r="G45" s="177"/>
      <c r="H45" s="177"/>
      <c r="I45" s="177"/>
      <c r="J45" s="177"/>
      <c r="K45" s="177"/>
      <c r="L45" s="177"/>
      <c r="M45" s="177"/>
      <c r="N45" s="173">
        <v>3</v>
      </c>
      <c r="O45" s="173"/>
    </row>
    <row r="46" spans="1:46" x14ac:dyDescent="0.25">
      <c r="E46" s="63">
        <v>5</v>
      </c>
      <c r="F46" s="177" t="str">
        <f>IF(AND(S8="",S12=""),"",IF(S8&lt;S12,K8,IF(S12&lt;S8,K12)))</f>
        <v>MARINI ASIA</v>
      </c>
      <c r="G46" s="177"/>
      <c r="H46" s="177"/>
      <c r="I46" s="177"/>
      <c r="J46" s="177"/>
      <c r="K46" s="177"/>
      <c r="L46" s="177"/>
      <c r="M46" s="177"/>
      <c r="N46" s="173">
        <v>1</v>
      </c>
      <c r="O46" s="173"/>
    </row>
    <row r="47" spans="1:46" x14ac:dyDescent="0.25">
      <c r="E47" s="63">
        <v>5</v>
      </c>
      <c r="F47" s="177" t="str">
        <f>IF(AND(S16="",S20=""),"",IF(S16&lt;S20,K16,IF(S20&lt;S16,K20)))</f>
        <v>PIERONI STEFANIA</v>
      </c>
      <c r="G47" s="177"/>
      <c r="H47" s="177"/>
      <c r="I47" s="177"/>
      <c r="J47" s="177"/>
      <c r="K47" s="177"/>
      <c r="L47" s="177"/>
      <c r="M47" s="177"/>
      <c r="N47" s="173">
        <v>1</v>
      </c>
      <c r="O47" s="173"/>
    </row>
    <row r="48" spans="1:46" x14ac:dyDescent="0.25">
      <c r="E48" s="63">
        <v>5</v>
      </c>
      <c r="F48" s="177" t="str">
        <f>IF(AND(S24="",S28=""),"",IF(S24&lt;S28,K24,IF(S28&lt;S24,K28)))</f>
        <v>GUASTALLA SARA</v>
      </c>
      <c r="G48" s="177"/>
      <c r="H48" s="177"/>
      <c r="I48" s="177"/>
      <c r="J48" s="177"/>
      <c r="K48" s="177"/>
      <c r="L48" s="177"/>
      <c r="M48" s="177"/>
      <c r="N48" s="173">
        <v>1</v>
      </c>
      <c r="O48" s="173"/>
    </row>
    <row r="49" spans="5:15" x14ac:dyDescent="0.25">
      <c r="E49" s="63">
        <v>5</v>
      </c>
      <c r="F49" s="177" t="str">
        <f>IF(AND(S32="",S36=""),"",IF(S32&lt;S36,K32,IF(S36&lt;S32,K36)))</f>
        <v>BOTTAZZO ALESSIA</v>
      </c>
      <c r="G49" s="177"/>
      <c r="H49" s="177"/>
      <c r="I49" s="177"/>
      <c r="J49" s="177"/>
      <c r="K49" s="177"/>
      <c r="L49" s="177"/>
      <c r="M49" s="177"/>
      <c r="N49" s="173">
        <v>1</v>
      </c>
      <c r="O49" s="173"/>
    </row>
    <row r="50" spans="5:15" x14ac:dyDescent="0.25">
      <c r="E50" s="98">
        <v>9</v>
      </c>
      <c r="F50" s="177" t="str">
        <f>IF(AND(J7="",J9=""),"",IF(J7&lt;J9,B7,IF(J9&lt;J7,B9)))</f>
        <v>CANDUSSO AURORA</v>
      </c>
      <c r="G50" s="177"/>
      <c r="H50" s="177"/>
      <c r="I50" s="177"/>
      <c r="J50" s="177"/>
      <c r="K50" s="177"/>
      <c r="L50" s="177"/>
      <c r="M50" s="177"/>
      <c r="N50" s="173">
        <v>0</v>
      </c>
      <c r="O50" s="173"/>
    </row>
    <row r="51" spans="5:15" x14ac:dyDescent="0.25">
      <c r="E51" s="98">
        <v>9</v>
      </c>
      <c r="F51" s="177" t="str">
        <f>IF(AND(J11="",J13=""),"",IF(J11&lt;J13,B11,IF(J13&lt;J11,B13)))</f>
        <v>MORRI FEDERICA</v>
      </c>
      <c r="G51" s="177"/>
      <c r="H51" s="177"/>
      <c r="I51" s="177"/>
      <c r="J51" s="177"/>
      <c r="K51" s="177"/>
      <c r="L51" s="177"/>
      <c r="M51" s="177"/>
      <c r="N51" s="173">
        <v>0</v>
      </c>
      <c r="O51" s="173"/>
    </row>
    <row r="52" spans="5:15" x14ac:dyDescent="0.25">
      <c r="E52" s="98">
        <v>9</v>
      </c>
      <c r="F52" s="177" t="str">
        <f>IF(AND(J15="",J17=""),"",IF(J15&lt;J17,B15,IF(J17&lt;J15,B17)))</f>
        <v>COSSU SIMONA</v>
      </c>
      <c r="G52" s="177"/>
      <c r="H52" s="177"/>
      <c r="I52" s="177"/>
      <c r="J52" s="177"/>
      <c r="K52" s="177"/>
      <c r="L52" s="177"/>
      <c r="M52" s="177"/>
      <c r="N52" s="173">
        <v>0</v>
      </c>
      <c r="O52" s="173"/>
    </row>
    <row r="53" spans="5:15" x14ac:dyDescent="0.25">
      <c r="E53" s="98">
        <v>9</v>
      </c>
      <c r="F53" s="177" t="str">
        <f>IF(AND(J19="",J21=""),"",IF(J19&lt;J21,B19,IF(J21&lt;J19,B21)))</f>
        <v>TAEGGI SONIA</v>
      </c>
      <c r="G53" s="177"/>
      <c r="H53" s="177"/>
      <c r="I53" s="177"/>
      <c r="J53" s="177"/>
      <c r="K53" s="177"/>
      <c r="L53" s="177"/>
      <c r="M53" s="177"/>
      <c r="N53" s="173">
        <v>0</v>
      </c>
      <c r="O53" s="173"/>
    </row>
    <row r="54" spans="5:15" x14ac:dyDescent="0.25">
      <c r="E54" s="98">
        <v>9</v>
      </c>
      <c r="F54" s="177" t="str">
        <f>IF(AND(J23="",J25=""),"",IF(J23&lt;J25,B23,IF(J25&lt;J23,B25)))</f>
        <v>GERACI LINA</v>
      </c>
      <c r="G54" s="177"/>
      <c r="H54" s="177"/>
      <c r="I54" s="177"/>
      <c r="J54" s="177"/>
      <c r="K54" s="177"/>
      <c r="L54" s="177"/>
      <c r="M54" s="177"/>
      <c r="N54" s="173">
        <v>0</v>
      </c>
      <c r="O54" s="173"/>
    </row>
    <row r="55" spans="5:15" x14ac:dyDescent="0.25">
      <c r="E55" s="98">
        <v>9</v>
      </c>
      <c r="F55" s="177" t="str">
        <f>IF(AND(J27="",J29=""),"",IF(J27&lt;J29,B27,IF(J29&lt;J27,B29)))</f>
        <v>SCANTAMBURLO ELENA</v>
      </c>
      <c r="G55" s="177"/>
      <c r="H55" s="177"/>
      <c r="I55" s="177"/>
      <c r="J55" s="177"/>
      <c r="K55" s="177"/>
      <c r="L55" s="177"/>
      <c r="M55" s="177"/>
      <c r="N55" s="173">
        <v>0</v>
      </c>
      <c r="O55" s="173"/>
    </row>
    <row r="56" spans="5:15" x14ac:dyDescent="0.25">
      <c r="E56" s="98">
        <v>9</v>
      </c>
      <c r="F56" s="177" t="str">
        <f>IF(AND(J31="",J33=""),"",IF(J31&lt;J33,B31,IF(J33&lt;J31,B33)))</f>
        <v>CIPOLLETTI CRISTINA</v>
      </c>
      <c r="G56" s="177"/>
      <c r="H56" s="177"/>
      <c r="I56" s="177"/>
      <c r="J56" s="177"/>
      <c r="K56" s="177"/>
      <c r="L56" s="177"/>
      <c r="M56" s="177"/>
      <c r="N56" s="173">
        <v>0</v>
      </c>
      <c r="O56" s="173"/>
    </row>
    <row r="57" spans="5:15" x14ac:dyDescent="0.25">
      <c r="E57" s="98">
        <v>9</v>
      </c>
      <c r="F57" s="177" t="str">
        <f>IF(AND(J35="",J37=""),"",IF(J35&lt;J37,B35,IF(J37&lt;J35,B37)))</f>
        <v>GALLERANI SIMONA</v>
      </c>
      <c r="G57" s="177"/>
      <c r="H57" s="177"/>
      <c r="I57" s="177"/>
      <c r="J57" s="177"/>
      <c r="K57" s="177"/>
      <c r="L57" s="177"/>
      <c r="M57" s="177"/>
      <c r="N57" s="173">
        <v>0</v>
      </c>
      <c r="O57" s="173"/>
    </row>
  </sheetData>
  <mergeCells count="71">
    <mergeCell ref="B35:I35"/>
    <mergeCell ref="K36:R36"/>
    <mergeCell ref="B37:I37"/>
    <mergeCell ref="AC30:AK30"/>
    <mergeCell ref="B31:I31"/>
    <mergeCell ref="K32:R32"/>
    <mergeCell ref="B33:I33"/>
    <mergeCell ref="T34:AA34"/>
    <mergeCell ref="B25:I25"/>
    <mergeCell ref="T26:AA26"/>
    <mergeCell ref="B27:I27"/>
    <mergeCell ref="K28:R28"/>
    <mergeCell ref="B29:I29"/>
    <mergeCell ref="K20:R20"/>
    <mergeCell ref="B21:I21"/>
    <mergeCell ref="AM22:AT22"/>
    <mergeCell ref="B23:I23"/>
    <mergeCell ref="K24:R24"/>
    <mergeCell ref="AM5:AT5"/>
    <mergeCell ref="R1:AD1"/>
    <mergeCell ref="R3:AD3"/>
    <mergeCell ref="B7:I7"/>
    <mergeCell ref="K8:R8"/>
    <mergeCell ref="F43:M43"/>
    <mergeCell ref="B5:J5"/>
    <mergeCell ref="K5:S5"/>
    <mergeCell ref="T5:AB5"/>
    <mergeCell ref="AC5:AL5"/>
    <mergeCell ref="B9:I9"/>
    <mergeCell ref="T10:AA10"/>
    <mergeCell ref="B11:I11"/>
    <mergeCell ref="K12:R12"/>
    <mergeCell ref="B13:I13"/>
    <mergeCell ref="AC14:AK14"/>
    <mergeCell ref="B15:I15"/>
    <mergeCell ref="K16:R16"/>
    <mergeCell ref="B17:I17"/>
    <mergeCell ref="T18:AA18"/>
    <mergeCell ref="B19:I19"/>
    <mergeCell ref="F52:M52"/>
    <mergeCell ref="F51:M51"/>
    <mergeCell ref="F50:M50"/>
    <mergeCell ref="N57:O57"/>
    <mergeCell ref="N56:O56"/>
    <mergeCell ref="N55:O55"/>
    <mergeCell ref="N54:O54"/>
    <mergeCell ref="N53:O53"/>
    <mergeCell ref="N52:O52"/>
    <mergeCell ref="N51:O51"/>
    <mergeCell ref="N50:O50"/>
    <mergeCell ref="F57:M57"/>
    <mergeCell ref="F56:M56"/>
    <mergeCell ref="F55:M55"/>
    <mergeCell ref="F54:M54"/>
    <mergeCell ref="F53:M53"/>
    <mergeCell ref="N44:O44"/>
    <mergeCell ref="N43:O43"/>
    <mergeCell ref="N42:O42"/>
    <mergeCell ref="C40:Q40"/>
    <mergeCell ref="N49:O49"/>
    <mergeCell ref="N48:O48"/>
    <mergeCell ref="N47:O47"/>
    <mergeCell ref="N46:O46"/>
    <mergeCell ref="N45:O45"/>
    <mergeCell ref="F42:M42"/>
    <mergeCell ref="F49:M49"/>
    <mergeCell ref="F48:M48"/>
    <mergeCell ref="F47:M47"/>
    <mergeCell ref="F46:M46"/>
    <mergeCell ref="F45:M45"/>
    <mergeCell ref="F44:M4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opLeftCell="B1" workbookViewId="0">
      <selection activeCell="R1" sqref="R1:AD1"/>
    </sheetView>
  </sheetViews>
  <sheetFormatPr defaultRowHeight="15" x14ac:dyDescent="0.25"/>
  <cols>
    <col min="1" max="1" width="19" hidden="1" customWidth="1"/>
    <col min="2" max="58" width="3" customWidth="1"/>
  </cols>
  <sheetData>
    <row r="1" spans="1:46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258" t="s">
        <v>98</v>
      </c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</row>
    <row r="2" spans="1:46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6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80" t="s">
        <v>104</v>
      </c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2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</row>
    <row r="4" spans="1:46" ht="7.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</row>
    <row r="5" spans="1:46" x14ac:dyDescent="0.25">
      <c r="A5" s="100" t="s">
        <v>108</v>
      </c>
      <c r="B5" s="245" t="s">
        <v>93</v>
      </c>
      <c r="C5" s="246"/>
      <c r="D5" s="246"/>
      <c r="E5" s="246"/>
      <c r="F5" s="246"/>
      <c r="G5" s="246"/>
      <c r="H5" s="246"/>
      <c r="I5" s="246"/>
      <c r="J5" s="247"/>
      <c r="K5" s="245" t="s">
        <v>95</v>
      </c>
      <c r="L5" s="246"/>
      <c r="M5" s="246"/>
      <c r="N5" s="246"/>
      <c r="O5" s="246"/>
      <c r="P5" s="246"/>
      <c r="Q5" s="246"/>
      <c r="R5" s="246"/>
      <c r="S5" s="247"/>
      <c r="T5" s="245" t="s">
        <v>85</v>
      </c>
      <c r="U5" s="246"/>
      <c r="V5" s="246"/>
      <c r="W5" s="246"/>
      <c r="X5" s="246"/>
      <c r="Y5" s="246"/>
      <c r="Z5" s="246"/>
      <c r="AA5" s="246"/>
      <c r="AB5" s="247"/>
      <c r="AC5" s="245" t="s">
        <v>86</v>
      </c>
      <c r="AD5" s="246"/>
      <c r="AE5" s="246"/>
      <c r="AF5" s="246"/>
      <c r="AG5" s="246"/>
      <c r="AH5" s="246"/>
      <c r="AI5" s="246"/>
      <c r="AJ5" s="246"/>
      <c r="AK5" s="246"/>
      <c r="AL5" s="247"/>
      <c r="AM5" s="245" t="s">
        <v>109</v>
      </c>
      <c r="AN5" s="246"/>
      <c r="AO5" s="246"/>
      <c r="AP5" s="246"/>
      <c r="AQ5" s="246"/>
      <c r="AR5" s="246"/>
      <c r="AS5" s="246"/>
      <c r="AT5" s="247"/>
    </row>
    <row r="6" spans="1:46" ht="7.5" customHeight="1" x14ac:dyDescent="0.2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</row>
    <row r="7" spans="1:46" x14ac:dyDescent="0.25">
      <c r="A7" s="107"/>
      <c r="B7" s="231" t="s">
        <v>290</v>
      </c>
      <c r="C7" s="232"/>
      <c r="D7" s="232"/>
      <c r="E7" s="232"/>
      <c r="F7" s="232"/>
      <c r="G7" s="232"/>
      <c r="H7" s="232"/>
      <c r="I7" s="233"/>
      <c r="J7" s="56">
        <v>4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</row>
    <row r="8" spans="1:46" x14ac:dyDescent="0.25">
      <c r="B8" s="79"/>
      <c r="C8" s="78"/>
      <c r="D8" s="78"/>
      <c r="E8" s="78"/>
      <c r="F8" s="78"/>
      <c r="G8" s="78"/>
      <c r="H8" s="78"/>
      <c r="I8" s="78"/>
      <c r="J8" s="78"/>
      <c r="K8" s="231" t="str">
        <f>IF(AND(J7="",J9=""),"",IF(J7&gt;J9,B7,IF(J9&gt;J7,B9)))</f>
        <v>CIOFANI / DI TERLIZZI</v>
      </c>
      <c r="L8" s="232"/>
      <c r="M8" s="232"/>
      <c r="N8" s="232"/>
      <c r="O8" s="232"/>
      <c r="P8" s="232"/>
      <c r="Q8" s="232"/>
      <c r="R8" s="233"/>
      <c r="S8" s="56">
        <v>3</v>
      </c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8"/>
      <c r="AN8" s="78"/>
      <c r="AO8" s="78"/>
      <c r="AP8" s="78"/>
      <c r="AQ8" s="78"/>
      <c r="AR8" s="78"/>
      <c r="AS8" s="78"/>
      <c r="AT8" s="78"/>
    </row>
    <row r="9" spans="1:46" x14ac:dyDescent="0.25">
      <c r="A9" s="107"/>
      <c r="B9" s="231" t="s">
        <v>282</v>
      </c>
      <c r="C9" s="232"/>
      <c r="D9" s="232"/>
      <c r="E9" s="232"/>
      <c r="F9" s="232"/>
      <c r="G9" s="232"/>
      <c r="H9" s="232"/>
      <c r="I9" s="233"/>
      <c r="J9" s="56">
        <v>1</v>
      </c>
      <c r="K9" s="79"/>
      <c r="L9" s="79"/>
      <c r="M9" s="79"/>
      <c r="N9" s="79"/>
      <c r="O9" s="79"/>
      <c r="P9" s="79"/>
      <c r="Q9" s="79"/>
      <c r="R9" s="79"/>
      <c r="S9" s="80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</row>
    <row r="10" spans="1:46" x14ac:dyDescent="0.25"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79"/>
      <c r="M10" s="79"/>
      <c r="N10" s="79"/>
      <c r="O10" s="79"/>
      <c r="P10" s="79"/>
      <c r="Q10" s="79"/>
      <c r="R10" s="79"/>
      <c r="S10" s="80"/>
      <c r="T10" s="232" t="str">
        <f>IF(AND(S8="",S12=""),"",IF(S8&gt;S12,K8,IF(S12&gt;S8,K12)))</f>
        <v>BRICHESE / GIACOMELLI</v>
      </c>
      <c r="U10" s="232"/>
      <c r="V10" s="232"/>
      <c r="W10" s="232"/>
      <c r="X10" s="232"/>
      <c r="Y10" s="232"/>
      <c r="Z10" s="232"/>
      <c r="AA10" s="233"/>
      <c r="AB10" s="56">
        <v>4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8"/>
      <c r="AN10" s="78"/>
      <c r="AO10" s="78"/>
      <c r="AP10" s="78"/>
      <c r="AQ10" s="78"/>
      <c r="AR10" s="78"/>
      <c r="AS10" s="78"/>
      <c r="AT10" s="78"/>
    </row>
    <row r="11" spans="1:46" x14ac:dyDescent="0.25">
      <c r="A11" s="107"/>
      <c r="B11" s="231" t="s">
        <v>286</v>
      </c>
      <c r="C11" s="232"/>
      <c r="D11" s="232"/>
      <c r="E11" s="232"/>
      <c r="F11" s="232"/>
      <c r="G11" s="232"/>
      <c r="H11" s="232"/>
      <c r="I11" s="233"/>
      <c r="J11" s="56">
        <v>2</v>
      </c>
      <c r="K11" s="79"/>
      <c r="L11" s="79"/>
      <c r="M11" s="79"/>
      <c r="N11" s="79"/>
      <c r="O11" s="79"/>
      <c r="P11" s="79"/>
      <c r="Q11" s="79"/>
      <c r="R11" s="79"/>
      <c r="S11" s="80"/>
      <c r="T11" s="79"/>
      <c r="U11" s="79"/>
      <c r="V11" s="79"/>
      <c r="W11" s="79"/>
      <c r="X11" s="79"/>
      <c r="Y11" s="79"/>
      <c r="Z11" s="79"/>
      <c r="AA11" s="79"/>
      <c r="AB11" s="80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8"/>
      <c r="AN11" s="78"/>
      <c r="AO11" s="78"/>
      <c r="AP11" s="78"/>
      <c r="AQ11" s="78"/>
      <c r="AR11" s="78"/>
      <c r="AS11" s="78"/>
      <c r="AT11" s="78"/>
    </row>
    <row r="12" spans="1:46" x14ac:dyDescent="0.25">
      <c r="B12" s="78"/>
      <c r="C12" s="78"/>
      <c r="D12" s="78"/>
      <c r="E12" s="78"/>
      <c r="F12" s="78"/>
      <c r="G12" s="78"/>
      <c r="H12" s="78"/>
      <c r="I12" s="78"/>
      <c r="J12" s="78"/>
      <c r="K12" s="231" t="str">
        <f>IF(AND(J11="",J13=""),"",IF(J11&gt;J13,B11,IF(J13&gt;J11,B13)))</f>
        <v>BRICHESE / GIACOMELLI</v>
      </c>
      <c r="L12" s="232"/>
      <c r="M12" s="232"/>
      <c r="N12" s="232"/>
      <c r="O12" s="232"/>
      <c r="P12" s="232"/>
      <c r="Q12" s="232"/>
      <c r="R12" s="233"/>
      <c r="S12" s="56">
        <v>4</v>
      </c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8"/>
      <c r="AN12" s="78"/>
      <c r="AO12" s="78"/>
      <c r="AP12" s="78"/>
      <c r="AQ12" s="78"/>
      <c r="AR12" s="78"/>
      <c r="AS12" s="78"/>
      <c r="AT12" s="78"/>
    </row>
    <row r="13" spans="1:46" x14ac:dyDescent="0.25">
      <c r="A13" s="107"/>
      <c r="B13" s="231" t="s">
        <v>294</v>
      </c>
      <c r="C13" s="232"/>
      <c r="D13" s="232"/>
      <c r="E13" s="232"/>
      <c r="F13" s="232"/>
      <c r="G13" s="232"/>
      <c r="H13" s="232"/>
      <c r="I13" s="233"/>
      <c r="J13" s="56">
        <v>4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8"/>
      <c r="AN13" s="78"/>
      <c r="AO13" s="78"/>
      <c r="AP13" s="78"/>
      <c r="AQ13" s="78"/>
      <c r="AR13" s="78"/>
      <c r="AS13" s="78"/>
      <c r="AT13" s="78"/>
    </row>
    <row r="14" spans="1:46" x14ac:dyDescent="0.25">
      <c r="B14" s="78"/>
      <c r="C14" s="78"/>
      <c r="D14" s="78"/>
      <c r="E14" s="78"/>
      <c r="F14" s="78"/>
      <c r="G14" s="78"/>
      <c r="H14" s="78"/>
      <c r="I14" s="78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232" t="str">
        <f>IF(AND(AB10="",AB18=""),"",IF(AB10&gt;AB18,T10,IF(AB18&gt;AB10,T18)))</f>
        <v>BRICHESE / GIACOMELLI</v>
      </c>
      <c r="AD14" s="232"/>
      <c r="AE14" s="232"/>
      <c r="AF14" s="232"/>
      <c r="AG14" s="232"/>
      <c r="AH14" s="232"/>
      <c r="AI14" s="232"/>
      <c r="AJ14" s="232"/>
      <c r="AK14" s="233"/>
      <c r="AL14" s="56">
        <v>0</v>
      </c>
      <c r="AM14" s="78"/>
      <c r="AN14" s="78"/>
      <c r="AO14" s="78"/>
      <c r="AP14" s="78"/>
      <c r="AQ14" s="78"/>
      <c r="AR14" s="78"/>
      <c r="AS14" s="78"/>
      <c r="AT14" s="78"/>
    </row>
    <row r="15" spans="1:46" x14ac:dyDescent="0.25">
      <c r="A15" s="107"/>
      <c r="B15" s="231" t="s">
        <v>292</v>
      </c>
      <c r="C15" s="232"/>
      <c r="D15" s="232"/>
      <c r="E15" s="232"/>
      <c r="F15" s="232"/>
      <c r="G15" s="232"/>
      <c r="H15" s="232"/>
      <c r="I15" s="233"/>
      <c r="J15" s="56">
        <v>4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79"/>
      <c r="AD15" s="79"/>
      <c r="AE15" s="79"/>
      <c r="AF15" s="79"/>
      <c r="AG15" s="79"/>
      <c r="AH15" s="79"/>
      <c r="AI15" s="79"/>
      <c r="AJ15" s="79"/>
      <c r="AK15" s="79"/>
      <c r="AL15" s="80"/>
      <c r="AM15" s="78"/>
      <c r="AN15" s="78"/>
      <c r="AO15" s="78"/>
      <c r="AP15" s="78"/>
      <c r="AQ15" s="78"/>
      <c r="AR15" s="78"/>
      <c r="AS15" s="78"/>
      <c r="AT15" s="78"/>
    </row>
    <row r="16" spans="1:46" x14ac:dyDescent="0.25">
      <c r="B16" s="78"/>
      <c r="C16" s="78"/>
      <c r="D16" s="78"/>
      <c r="E16" s="78"/>
      <c r="F16" s="78"/>
      <c r="G16" s="78"/>
      <c r="H16" s="78"/>
      <c r="I16" s="78"/>
      <c r="J16" s="78"/>
      <c r="K16" s="231" t="str">
        <f>IF(AND(J15="",J17=""),"",IF(J15&gt;J17,B15,IF(J17&gt;J15,B17)))</f>
        <v>AMICHETTI / PIETRUCCI</v>
      </c>
      <c r="L16" s="232"/>
      <c r="M16" s="232"/>
      <c r="N16" s="232"/>
      <c r="O16" s="232"/>
      <c r="P16" s="232"/>
      <c r="Q16" s="232"/>
      <c r="R16" s="233"/>
      <c r="S16" s="56">
        <v>4</v>
      </c>
      <c r="T16" s="79"/>
      <c r="U16" s="79"/>
      <c r="V16" s="79"/>
      <c r="W16" s="79"/>
      <c r="X16" s="79"/>
      <c r="Y16" s="79"/>
      <c r="Z16" s="79"/>
      <c r="AA16" s="79"/>
      <c r="AB16" s="80"/>
      <c r="AC16" s="79"/>
      <c r="AD16" s="79"/>
      <c r="AE16" s="79"/>
      <c r="AF16" s="79"/>
      <c r="AG16" s="79"/>
      <c r="AH16" s="79"/>
      <c r="AI16" s="79"/>
      <c r="AJ16" s="79"/>
      <c r="AK16" s="79"/>
      <c r="AL16" s="80"/>
      <c r="AM16" s="78"/>
      <c r="AN16" s="78"/>
      <c r="AO16" s="78"/>
      <c r="AP16" s="78"/>
      <c r="AQ16" s="78"/>
      <c r="AR16" s="78"/>
      <c r="AS16" s="78"/>
      <c r="AT16" s="78"/>
    </row>
    <row r="17" spans="1:46" x14ac:dyDescent="0.25">
      <c r="A17" s="107"/>
      <c r="B17" s="231" t="s">
        <v>296</v>
      </c>
      <c r="C17" s="232"/>
      <c r="D17" s="232"/>
      <c r="E17" s="232"/>
      <c r="F17" s="232"/>
      <c r="G17" s="232"/>
      <c r="H17" s="232"/>
      <c r="I17" s="233"/>
      <c r="J17" s="56">
        <v>2</v>
      </c>
      <c r="K17" s="79"/>
      <c r="L17" s="79"/>
      <c r="M17" s="79"/>
      <c r="N17" s="79"/>
      <c r="O17" s="79"/>
      <c r="P17" s="79"/>
      <c r="Q17" s="79"/>
      <c r="R17" s="79"/>
      <c r="S17" s="80"/>
      <c r="T17" s="79"/>
      <c r="U17" s="79"/>
      <c r="V17" s="79"/>
      <c r="W17" s="79"/>
      <c r="X17" s="79"/>
      <c r="Y17" s="79"/>
      <c r="Z17" s="79"/>
      <c r="AA17" s="79"/>
      <c r="AB17" s="80"/>
      <c r="AC17" s="79"/>
      <c r="AD17" s="79"/>
      <c r="AE17" s="79"/>
      <c r="AF17" s="79"/>
      <c r="AG17" s="79"/>
      <c r="AH17" s="79"/>
      <c r="AI17" s="79"/>
      <c r="AJ17" s="79"/>
      <c r="AK17" s="79"/>
      <c r="AL17" s="80"/>
      <c r="AM17" s="78"/>
      <c r="AN17" s="78"/>
      <c r="AO17" s="78"/>
      <c r="AP17" s="78"/>
      <c r="AQ17" s="78"/>
      <c r="AR17" s="78"/>
      <c r="AS17" s="78"/>
      <c r="AT17" s="78"/>
    </row>
    <row r="18" spans="1:46" x14ac:dyDescent="0.25"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79"/>
      <c r="O18" s="79"/>
      <c r="P18" s="79"/>
      <c r="Q18" s="79"/>
      <c r="R18" s="79"/>
      <c r="S18" s="80"/>
      <c r="T18" s="232" t="str">
        <f>IF(AND(S16="",S20=""),"",IF(S16&gt;S20,K16,IF(S20&gt;S16,K20)))</f>
        <v>AMICHETTI / PIETRUCCI</v>
      </c>
      <c r="U18" s="232"/>
      <c r="V18" s="232"/>
      <c r="W18" s="232"/>
      <c r="X18" s="232"/>
      <c r="Y18" s="232"/>
      <c r="Z18" s="232"/>
      <c r="AA18" s="233"/>
      <c r="AB18" s="56">
        <v>1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80"/>
      <c r="AM18" s="78"/>
      <c r="AN18" s="78"/>
      <c r="AO18" s="78"/>
      <c r="AP18" s="78"/>
      <c r="AQ18" s="78"/>
      <c r="AR18" s="78"/>
      <c r="AS18" s="78"/>
      <c r="AT18" s="78"/>
    </row>
    <row r="19" spans="1:46" x14ac:dyDescent="0.25">
      <c r="A19" s="63"/>
      <c r="B19" s="231" t="s">
        <v>284</v>
      </c>
      <c r="C19" s="232"/>
      <c r="D19" s="232"/>
      <c r="E19" s="232"/>
      <c r="F19" s="232"/>
      <c r="G19" s="232"/>
      <c r="H19" s="232"/>
      <c r="I19" s="233"/>
      <c r="J19" s="56">
        <v>3</v>
      </c>
      <c r="K19" s="79"/>
      <c r="L19" s="79"/>
      <c r="M19" s="79"/>
      <c r="N19" s="79"/>
      <c r="O19" s="79"/>
      <c r="P19" s="79"/>
      <c r="Q19" s="79"/>
      <c r="R19" s="79"/>
      <c r="S19" s="80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80"/>
      <c r="AM19" s="78"/>
      <c r="AN19" s="78"/>
      <c r="AO19" s="78"/>
      <c r="AP19" s="78"/>
      <c r="AQ19" s="78"/>
      <c r="AR19" s="78"/>
      <c r="AS19" s="78"/>
      <c r="AT19" s="78"/>
    </row>
    <row r="20" spans="1:46" x14ac:dyDescent="0.25">
      <c r="B20" s="78"/>
      <c r="C20" s="78"/>
      <c r="D20" s="78"/>
      <c r="E20" s="78"/>
      <c r="F20" s="78"/>
      <c r="G20" s="78"/>
      <c r="H20" s="78"/>
      <c r="I20" s="78"/>
      <c r="J20" s="78"/>
      <c r="K20" s="231" t="str">
        <f>IF(AND(J19="",J21=""),"",IF(J19&gt;J21,B19,IF(J21&gt;J19,B21)))</f>
        <v>MARIOTTI / BILANCINI</v>
      </c>
      <c r="L20" s="232"/>
      <c r="M20" s="232"/>
      <c r="N20" s="232"/>
      <c r="O20" s="232"/>
      <c r="P20" s="232"/>
      <c r="Q20" s="232"/>
      <c r="R20" s="233"/>
      <c r="S20" s="56">
        <v>3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  <c r="AM20" s="78"/>
      <c r="AN20" s="78"/>
      <c r="AO20" s="78"/>
      <c r="AP20" s="78"/>
      <c r="AQ20" s="78"/>
      <c r="AR20" s="78"/>
      <c r="AS20" s="78"/>
      <c r="AT20" s="78"/>
    </row>
    <row r="21" spans="1:46" x14ac:dyDescent="0.25">
      <c r="A21" s="63"/>
      <c r="B21" s="231" t="s">
        <v>289</v>
      </c>
      <c r="C21" s="232"/>
      <c r="D21" s="232"/>
      <c r="E21" s="232"/>
      <c r="F21" s="232"/>
      <c r="G21" s="232"/>
      <c r="H21" s="232"/>
      <c r="I21" s="233"/>
      <c r="J21" s="56">
        <v>4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78"/>
      <c r="AN21" s="78"/>
      <c r="AO21" s="78"/>
      <c r="AP21" s="78"/>
      <c r="AQ21" s="78"/>
      <c r="AR21" s="78"/>
      <c r="AS21" s="78"/>
      <c r="AT21" s="78"/>
    </row>
    <row r="22" spans="1:46" x14ac:dyDescent="0.25">
      <c r="B22" s="78"/>
      <c r="C22" s="78"/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80"/>
      <c r="AM22" s="195" t="str">
        <f>IF(AND(AL14="",AL30=""),"",IF(AL14&gt;AL30,AC14,IF(AL30&gt;AL14,AC30)))</f>
        <v>TOMASSETTI / RASCHINI</v>
      </c>
      <c r="AN22" s="195"/>
      <c r="AO22" s="195"/>
      <c r="AP22" s="195"/>
      <c r="AQ22" s="195"/>
      <c r="AR22" s="195"/>
      <c r="AS22" s="195"/>
      <c r="AT22" s="196"/>
    </row>
    <row r="23" spans="1:46" x14ac:dyDescent="0.25">
      <c r="A23" s="63"/>
      <c r="B23" s="231" t="s">
        <v>291</v>
      </c>
      <c r="C23" s="232"/>
      <c r="D23" s="232"/>
      <c r="E23" s="232"/>
      <c r="F23" s="232"/>
      <c r="G23" s="232"/>
      <c r="H23" s="232"/>
      <c r="I23" s="233"/>
      <c r="J23" s="56">
        <v>2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80"/>
      <c r="AM23" s="78"/>
      <c r="AN23" s="78"/>
      <c r="AO23" s="78"/>
      <c r="AP23" s="78"/>
      <c r="AQ23" s="78"/>
      <c r="AR23" s="78"/>
      <c r="AS23" s="78"/>
      <c r="AT23" s="78"/>
    </row>
    <row r="24" spans="1:46" x14ac:dyDescent="0.25">
      <c r="B24" s="78"/>
      <c r="C24" s="78"/>
      <c r="D24" s="78"/>
      <c r="E24" s="78"/>
      <c r="F24" s="78"/>
      <c r="G24" s="78"/>
      <c r="H24" s="78"/>
      <c r="I24" s="78"/>
      <c r="J24" s="78"/>
      <c r="K24" s="231" t="str">
        <f>IF(AND(J23="",J25=""),"",IF(J23&gt;J25,B23,IF(J25&gt;J23,B25)))</f>
        <v>BUCCI / DI MICCO</v>
      </c>
      <c r="L24" s="232"/>
      <c r="M24" s="232"/>
      <c r="N24" s="232"/>
      <c r="O24" s="232"/>
      <c r="P24" s="232"/>
      <c r="Q24" s="232"/>
      <c r="R24" s="233"/>
      <c r="S24" s="56">
        <v>4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80"/>
      <c r="AM24" s="78"/>
      <c r="AN24" s="78"/>
      <c r="AO24" s="78"/>
      <c r="AP24" s="97"/>
      <c r="AQ24" s="97"/>
      <c r="AR24" s="78"/>
      <c r="AS24" s="78"/>
      <c r="AT24" s="78"/>
    </row>
    <row r="25" spans="1:46" x14ac:dyDescent="0.25">
      <c r="A25" s="63"/>
      <c r="B25" s="231" t="s">
        <v>297</v>
      </c>
      <c r="C25" s="232"/>
      <c r="D25" s="232"/>
      <c r="E25" s="232"/>
      <c r="F25" s="232"/>
      <c r="G25" s="232"/>
      <c r="H25" s="232"/>
      <c r="I25" s="233"/>
      <c r="J25" s="56">
        <v>4</v>
      </c>
      <c r="K25" s="79"/>
      <c r="L25" s="79"/>
      <c r="M25" s="79"/>
      <c r="N25" s="79"/>
      <c r="O25" s="79"/>
      <c r="P25" s="79"/>
      <c r="Q25" s="79"/>
      <c r="R25" s="79"/>
      <c r="S25" s="80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80"/>
      <c r="AM25" s="78"/>
      <c r="AN25" s="78"/>
      <c r="AO25" s="78"/>
      <c r="AP25" s="97"/>
      <c r="AQ25" s="97"/>
      <c r="AR25" s="78"/>
      <c r="AS25" s="78"/>
      <c r="AT25" s="78"/>
    </row>
    <row r="26" spans="1:46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9"/>
      <c r="L26" s="79"/>
      <c r="M26" s="79"/>
      <c r="N26" s="79"/>
      <c r="O26" s="79"/>
      <c r="P26" s="79"/>
      <c r="Q26" s="79"/>
      <c r="R26" s="79"/>
      <c r="S26" s="80"/>
      <c r="T26" s="232" t="str">
        <f>IF(AND(S24="",S28=""),"",IF(S24&gt;S28,K24,IF(S28&gt;S24,K28)))</f>
        <v>BUCCI / DI MICCO</v>
      </c>
      <c r="U26" s="232"/>
      <c r="V26" s="232"/>
      <c r="W26" s="232"/>
      <c r="X26" s="232"/>
      <c r="Y26" s="232"/>
      <c r="Z26" s="232"/>
      <c r="AA26" s="233"/>
      <c r="AB26" s="56">
        <v>2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M26" s="78"/>
      <c r="AN26" s="78"/>
      <c r="AO26" s="78"/>
      <c r="AP26" s="78"/>
      <c r="AQ26" s="78"/>
      <c r="AR26" s="78"/>
      <c r="AS26" s="78"/>
      <c r="AT26" s="78"/>
    </row>
    <row r="27" spans="1:46" x14ac:dyDescent="0.25">
      <c r="A27" s="63"/>
      <c r="B27" s="231" t="s">
        <v>295</v>
      </c>
      <c r="C27" s="232"/>
      <c r="D27" s="232"/>
      <c r="E27" s="232"/>
      <c r="F27" s="232"/>
      <c r="G27" s="232"/>
      <c r="H27" s="232"/>
      <c r="I27" s="233"/>
      <c r="J27" s="56">
        <v>4</v>
      </c>
      <c r="K27" s="79"/>
      <c r="L27" s="79"/>
      <c r="M27" s="79"/>
      <c r="N27" s="79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79"/>
      <c r="Z27" s="79"/>
      <c r="AA27" s="79"/>
      <c r="AB27" s="80"/>
      <c r="AC27" s="79"/>
      <c r="AD27" s="79"/>
      <c r="AE27" s="79"/>
      <c r="AF27" s="79"/>
      <c r="AG27" s="79"/>
      <c r="AH27" s="79"/>
      <c r="AI27" s="79"/>
      <c r="AJ27" s="79"/>
      <c r="AK27" s="79"/>
      <c r="AL27" s="80"/>
      <c r="AM27" s="78"/>
      <c r="AN27" s="78"/>
      <c r="AO27" s="78"/>
      <c r="AP27" s="78"/>
      <c r="AQ27" s="78"/>
      <c r="AR27" s="78"/>
      <c r="AS27" s="78"/>
      <c r="AT27" s="78"/>
    </row>
    <row r="28" spans="1:46" x14ac:dyDescent="0.25">
      <c r="B28" s="78"/>
      <c r="C28" s="78"/>
      <c r="D28" s="78"/>
      <c r="E28" s="78"/>
      <c r="F28" s="78"/>
      <c r="G28" s="78"/>
      <c r="H28" s="78"/>
      <c r="I28" s="78"/>
      <c r="J28" s="78"/>
      <c r="K28" s="231" t="str">
        <f>IF(AND(J27="",J29=""),"",IF(J27&gt;J29,B27,IF(J29&gt;J27,B29)))</f>
        <v>BEVILACQUA / FRACCARO</v>
      </c>
      <c r="L28" s="232"/>
      <c r="M28" s="232"/>
      <c r="N28" s="232"/>
      <c r="O28" s="232"/>
      <c r="P28" s="232"/>
      <c r="Q28" s="232"/>
      <c r="R28" s="233"/>
      <c r="S28" s="56">
        <v>0</v>
      </c>
      <c r="T28" s="79"/>
      <c r="U28" s="79"/>
      <c r="V28" s="79"/>
      <c r="W28" s="79"/>
      <c r="X28" s="79"/>
      <c r="Y28" s="79"/>
      <c r="Z28" s="79"/>
      <c r="AA28" s="79"/>
      <c r="AB28" s="80"/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78"/>
      <c r="AN28" s="78"/>
      <c r="AO28" s="78"/>
      <c r="AP28" s="78"/>
      <c r="AQ28" s="78"/>
      <c r="AR28" s="78"/>
      <c r="AS28" s="78"/>
      <c r="AT28" s="78"/>
    </row>
    <row r="29" spans="1:46" x14ac:dyDescent="0.25">
      <c r="A29" s="63"/>
      <c r="B29" s="231" t="s">
        <v>283</v>
      </c>
      <c r="C29" s="232"/>
      <c r="D29" s="232"/>
      <c r="E29" s="232"/>
      <c r="F29" s="232"/>
      <c r="G29" s="232"/>
      <c r="H29" s="232"/>
      <c r="I29" s="233"/>
      <c r="J29" s="56">
        <v>0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79"/>
      <c r="AD29" s="79"/>
      <c r="AE29" s="79"/>
      <c r="AF29" s="79"/>
      <c r="AG29" s="79"/>
      <c r="AH29" s="79"/>
      <c r="AI29" s="79"/>
      <c r="AJ29" s="79"/>
      <c r="AK29" s="79"/>
      <c r="AL29" s="80"/>
      <c r="AM29" s="78"/>
      <c r="AN29" s="78"/>
      <c r="AO29" s="78"/>
      <c r="AP29" s="78"/>
      <c r="AQ29" s="78"/>
      <c r="AR29" s="78"/>
      <c r="AS29" s="78"/>
      <c r="AT29" s="78"/>
    </row>
    <row r="30" spans="1:46" x14ac:dyDescent="0.25"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80"/>
      <c r="AC30" s="232" t="str">
        <f>IF(AND(AB26="",AB34=""),"",IF(AB26&gt;AB34,T26,IF(AB34&gt;AB26,T34)))</f>
        <v>TOMASSETTI / RASCHINI</v>
      </c>
      <c r="AD30" s="232"/>
      <c r="AE30" s="232"/>
      <c r="AF30" s="232"/>
      <c r="AG30" s="232"/>
      <c r="AH30" s="232"/>
      <c r="AI30" s="232"/>
      <c r="AJ30" s="232"/>
      <c r="AK30" s="233"/>
      <c r="AL30" s="56">
        <v>4</v>
      </c>
      <c r="AM30" s="78"/>
      <c r="AN30" s="78"/>
      <c r="AO30" s="78"/>
      <c r="AP30" s="78"/>
      <c r="AQ30" s="78"/>
      <c r="AR30" s="78"/>
      <c r="AS30" s="78"/>
      <c r="AT30" s="78"/>
    </row>
    <row r="31" spans="1:46" x14ac:dyDescent="0.25">
      <c r="A31" s="63"/>
      <c r="B31" s="231" t="s">
        <v>287</v>
      </c>
      <c r="C31" s="232"/>
      <c r="D31" s="232"/>
      <c r="E31" s="232"/>
      <c r="F31" s="232"/>
      <c r="G31" s="232"/>
      <c r="H31" s="232"/>
      <c r="I31" s="233"/>
      <c r="J31" s="56">
        <v>4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0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8"/>
      <c r="AN31" s="78"/>
      <c r="AO31" s="78"/>
      <c r="AP31" s="78"/>
      <c r="AQ31" s="78"/>
      <c r="AR31" s="78"/>
      <c r="AS31" s="78"/>
      <c r="AT31" s="78"/>
    </row>
    <row r="32" spans="1:46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231" t="str">
        <f>IF(AND(J31="",J33=""),"",IF(J31&gt;J33,B31,IF(J33&gt;J31,B33)))</f>
        <v>CAMPANER / TONETTI</v>
      </c>
      <c r="L32" s="232"/>
      <c r="M32" s="232"/>
      <c r="N32" s="232"/>
      <c r="O32" s="232"/>
      <c r="P32" s="232"/>
      <c r="Q32" s="232"/>
      <c r="R32" s="233"/>
      <c r="S32" s="56">
        <v>0</v>
      </c>
      <c r="T32" s="79"/>
      <c r="U32" s="79"/>
      <c r="V32" s="79"/>
      <c r="W32" s="79"/>
      <c r="X32" s="79"/>
      <c r="Y32" s="79"/>
      <c r="Z32" s="79"/>
      <c r="AA32" s="79"/>
      <c r="AB32" s="80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</row>
    <row r="33" spans="1:46" x14ac:dyDescent="0.25">
      <c r="A33" s="63"/>
      <c r="B33" s="231" t="s">
        <v>285</v>
      </c>
      <c r="C33" s="232"/>
      <c r="D33" s="232"/>
      <c r="E33" s="232"/>
      <c r="F33" s="232"/>
      <c r="G33" s="232"/>
      <c r="H33" s="232"/>
      <c r="I33" s="233"/>
      <c r="J33" s="56">
        <v>3</v>
      </c>
      <c r="K33" s="79"/>
      <c r="L33" s="79"/>
      <c r="M33" s="79"/>
      <c r="N33" s="79"/>
      <c r="O33" s="79"/>
      <c r="P33" s="79"/>
      <c r="Q33" s="79"/>
      <c r="R33" s="79"/>
      <c r="S33" s="80"/>
      <c r="T33" s="79"/>
      <c r="U33" s="79"/>
      <c r="V33" s="79"/>
      <c r="W33" s="79"/>
      <c r="X33" s="79"/>
      <c r="Y33" s="79"/>
      <c r="Z33" s="79"/>
      <c r="AA33" s="79"/>
      <c r="AB33" s="80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8"/>
      <c r="AN33" s="78"/>
      <c r="AO33" s="78"/>
      <c r="AP33" s="78"/>
      <c r="AQ33" s="78"/>
      <c r="AR33" s="78"/>
      <c r="AS33" s="78"/>
      <c r="AT33" s="78"/>
    </row>
    <row r="34" spans="1:46" x14ac:dyDescent="0.25">
      <c r="B34" s="78"/>
      <c r="C34" s="78"/>
      <c r="D34" s="78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80"/>
      <c r="T34" s="232" t="str">
        <f>IF(AND(S32="",S36=""),"",IF(S32&gt;S36,K32,IF(S36&gt;S32,K36)))</f>
        <v>TOMASSETTI / RASCHINI</v>
      </c>
      <c r="U34" s="232"/>
      <c r="V34" s="232"/>
      <c r="W34" s="232"/>
      <c r="X34" s="232"/>
      <c r="Y34" s="232"/>
      <c r="Z34" s="232"/>
      <c r="AA34" s="233"/>
      <c r="AB34" s="56">
        <v>4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</row>
    <row r="35" spans="1:46" x14ac:dyDescent="0.25">
      <c r="A35" s="63"/>
      <c r="B35" s="231" t="s">
        <v>293</v>
      </c>
      <c r="C35" s="232"/>
      <c r="D35" s="232"/>
      <c r="E35" s="232"/>
      <c r="F35" s="232"/>
      <c r="G35" s="232"/>
      <c r="H35" s="232"/>
      <c r="I35" s="233"/>
      <c r="J35" s="56">
        <v>4</v>
      </c>
      <c r="K35" s="79"/>
      <c r="L35" s="79"/>
      <c r="M35" s="79"/>
      <c r="N35" s="79"/>
      <c r="O35" s="79"/>
      <c r="P35" s="79"/>
      <c r="Q35" s="79"/>
      <c r="R35" s="79"/>
      <c r="S35" s="80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8"/>
      <c r="AN35" s="78"/>
      <c r="AO35" s="78"/>
      <c r="AP35" s="78"/>
      <c r="AQ35" s="78"/>
      <c r="AR35" s="78"/>
      <c r="AS35" s="78"/>
      <c r="AT35" s="78"/>
    </row>
    <row r="36" spans="1:46" x14ac:dyDescent="0.25">
      <c r="B36" s="78"/>
      <c r="C36" s="78"/>
      <c r="D36" s="78"/>
      <c r="E36" s="78"/>
      <c r="F36" s="78"/>
      <c r="G36" s="78"/>
      <c r="H36" s="78"/>
      <c r="I36" s="78"/>
      <c r="J36" s="78"/>
      <c r="K36" s="231" t="str">
        <f>IF(AND(J35="",J37=""),"",IF(J35&gt;J37,B35,IF(J37&gt;J35,B37)))</f>
        <v>TOMASSETTI / RASCHINI</v>
      </c>
      <c r="L36" s="232"/>
      <c r="M36" s="232"/>
      <c r="N36" s="232"/>
      <c r="O36" s="232"/>
      <c r="P36" s="232"/>
      <c r="Q36" s="232"/>
      <c r="R36" s="233"/>
      <c r="S36" s="56">
        <v>4</v>
      </c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</row>
    <row r="37" spans="1:46" x14ac:dyDescent="0.25">
      <c r="A37" s="63"/>
      <c r="B37" s="231" t="s">
        <v>288</v>
      </c>
      <c r="C37" s="232"/>
      <c r="D37" s="232"/>
      <c r="E37" s="232"/>
      <c r="F37" s="232"/>
      <c r="G37" s="232"/>
      <c r="H37" s="232"/>
      <c r="I37" s="233"/>
      <c r="J37" s="56">
        <v>1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</row>
    <row r="38" spans="1:46" x14ac:dyDescent="0.2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</row>
    <row r="39" spans="1:46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</row>
    <row r="40" spans="1:46" x14ac:dyDescent="0.25">
      <c r="B40" s="68"/>
      <c r="C40" s="68"/>
      <c r="D40" s="180" t="s">
        <v>110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2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</row>
    <row r="41" spans="1:46" x14ac:dyDescent="0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</row>
    <row r="42" spans="1:46" x14ac:dyDescent="0.25">
      <c r="E42" s="63">
        <v>1</v>
      </c>
      <c r="F42" s="177" t="str">
        <f>AM22</f>
        <v>TOMASSETTI / RASCHINI</v>
      </c>
      <c r="G42" s="177"/>
      <c r="H42" s="177"/>
      <c r="I42" s="177"/>
      <c r="J42" s="177"/>
      <c r="K42" s="177"/>
      <c r="L42" s="177"/>
      <c r="M42" s="177"/>
      <c r="N42" s="173">
        <v>20</v>
      </c>
      <c r="O42" s="173"/>
    </row>
    <row r="43" spans="1:46" x14ac:dyDescent="0.25">
      <c r="E43" s="63">
        <v>2</v>
      </c>
      <c r="F43" s="177" t="str">
        <f>IF(AND(AL14="",AL30=""),"",IF(AL14&lt;AL30,AC14,IF(AL30&lt;AL14,AC30)))</f>
        <v>BRICHESE / GIACOMELLI</v>
      </c>
      <c r="G43" s="177"/>
      <c r="H43" s="177"/>
      <c r="I43" s="177"/>
      <c r="J43" s="177"/>
      <c r="K43" s="177"/>
      <c r="L43" s="177"/>
      <c r="M43" s="177"/>
      <c r="N43" s="173">
        <v>12</v>
      </c>
      <c r="O43" s="173"/>
    </row>
    <row r="44" spans="1:46" x14ac:dyDescent="0.25">
      <c r="E44" s="63">
        <v>3</v>
      </c>
      <c r="F44" s="177" t="str">
        <f>IF(AND(AB10="",AB18=""),"",IF(AB10&lt;AB18,T10,IF(AB18&lt;AB10,T18)))</f>
        <v>AMICHETTI / PIETRUCCI</v>
      </c>
      <c r="G44" s="177"/>
      <c r="H44" s="177"/>
      <c r="I44" s="177"/>
      <c r="J44" s="177"/>
      <c r="K44" s="177"/>
      <c r="L44" s="177"/>
      <c r="M44" s="177"/>
      <c r="N44" s="173">
        <v>6</v>
      </c>
      <c r="O44" s="173"/>
    </row>
    <row r="45" spans="1:46" x14ac:dyDescent="0.25">
      <c r="E45" s="63">
        <v>3</v>
      </c>
      <c r="F45" s="177" t="str">
        <f>IF(AND(AB26="",AB34=""),"",IF(AB26&lt;AB34,T26,IF(AB34&lt;AB26,T34)))</f>
        <v>BUCCI / DI MICCO</v>
      </c>
      <c r="G45" s="177"/>
      <c r="H45" s="177"/>
      <c r="I45" s="177"/>
      <c r="J45" s="177"/>
      <c r="K45" s="177"/>
      <c r="L45" s="177"/>
      <c r="M45" s="177"/>
      <c r="N45" s="173">
        <v>6</v>
      </c>
      <c r="O45" s="173"/>
    </row>
    <row r="46" spans="1:46" x14ac:dyDescent="0.25">
      <c r="E46" s="63">
        <v>5</v>
      </c>
      <c r="F46" s="177" t="str">
        <f>IF(AND(S8="",S12=""),"",IF(S8&lt;S12,K8,IF(S12&lt;S8,K12)))</f>
        <v>CIOFANI / DI TERLIZZI</v>
      </c>
      <c r="G46" s="177"/>
      <c r="H46" s="177"/>
      <c r="I46" s="177"/>
      <c r="J46" s="177"/>
      <c r="K46" s="177"/>
      <c r="L46" s="177"/>
      <c r="M46" s="177"/>
      <c r="N46" s="173">
        <v>2</v>
      </c>
      <c r="O46" s="173"/>
    </row>
    <row r="47" spans="1:46" x14ac:dyDescent="0.25">
      <c r="E47" s="63">
        <v>5</v>
      </c>
      <c r="F47" s="177" t="str">
        <f>IF(AND(S16="",S20=""),"",IF(S16&lt;S20,K16,IF(S20&lt;S16,K20)))</f>
        <v>MARIOTTI / BILANCINI</v>
      </c>
      <c r="G47" s="177"/>
      <c r="H47" s="177"/>
      <c r="I47" s="177"/>
      <c r="J47" s="177"/>
      <c r="K47" s="177"/>
      <c r="L47" s="177"/>
      <c r="M47" s="177"/>
      <c r="N47" s="173">
        <v>2</v>
      </c>
      <c r="O47" s="173"/>
    </row>
    <row r="48" spans="1:46" x14ac:dyDescent="0.25">
      <c r="E48" s="63">
        <v>5</v>
      </c>
      <c r="F48" s="177" t="str">
        <f>IF(AND(S24="",S28=""),"",IF(S24&lt;S28,K24,IF(S28&lt;S24,K28)))</f>
        <v>BEVILACQUA / FRACCARO</v>
      </c>
      <c r="G48" s="177"/>
      <c r="H48" s="177"/>
      <c r="I48" s="177"/>
      <c r="J48" s="177"/>
      <c r="K48" s="177"/>
      <c r="L48" s="177"/>
      <c r="M48" s="177"/>
      <c r="N48" s="173">
        <v>2</v>
      </c>
      <c r="O48" s="173"/>
    </row>
    <row r="49" spans="5:15" x14ac:dyDescent="0.25">
      <c r="E49" s="63">
        <v>5</v>
      </c>
      <c r="F49" s="177" t="str">
        <f>IF(AND(S32="",S36=""),"",IF(S32&lt;S36,K32,IF(S36&lt;S32,K36)))</f>
        <v>CAMPANER / TONETTI</v>
      </c>
      <c r="G49" s="177"/>
      <c r="H49" s="177"/>
      <c r="I49" s="177"/>
      <c r="J49" s="177"/>
      <c r="K49" s="177"/>
      <c r="L49" s="177"/>
      <c r="M49" s="177"/>
      <c r="N49" s="173">
        <v>2</v>
      </c>
      <c r="O49" s="173"/>
    </row>
    <row r="50" spans="5:15" x14ac:dyDescent="0.25">
      <c r="E50" s="98">
        <v>9</v>
      </c>
      <c r="F50" s="177" t="str">
        <f>IF(AND(J7="",J9=""),"",IF(J7&lt;J9,B7,IF(J9&lt;J7,B9)))</f>
        <v>BURATTI / BLASCO</v>
      </c>
      <c r="G50" s="177"/>
      <c r="H50" s="177"/>
      <c r="I50" s="177"/>
      <c r="J50" s="177"/>
      <c r="K50" s="177"/>
      <c r="L50" s="177"/>
      <c r="M50" s="177"/>
      <c r="N50" s="173">
        <v>0</v>
      </c>
      <c r="O50" s="173"/>
    </row>
    <row r="51" spans="5:15" x14ac:dyDescent="0.25">
      <c r="E51" s="98">
        <v>9</v>
      </c>
      <c r="F51" s="177" t="str">
        <f>IF(AND(J11="",J13=""),"",IF(J11&lt;J13,B11,IF(J13&lt;J11,B13)))</f>
        <v>RIGOTTI / CERVESATO</v>
      </c>
      <c r="G51" s="177"/>
      <c r="H51" s="177"/>
      <c r="I51" s="177"/>
      <c r="J51" s="177"/>
      <c r="K51" s="177"/>
      <c r="L51" s="177"/>
      <c r="M51" s="177"/>
      <c r="N51" s="173">
        <v>0</v>
      </c>
      <c r="O51" s="173"/>
    </row>
    <row r="52" spans="5:15" x14ac:dyDescent="0.25">
      <c r="E52" s="98">
        <v>9</v>
      </c>
      <c r="F52" s="177" t="str">
        <f>IF(AND(J15="",J17=""),"",IF(J15&lt;J17,B15,IF(J17&lt;J15,B17)))</f>
        <v>SANTI / BALLINI</v>
      </c>
      <c r="G52" s="177"/>
      <c r="H52" s="177"/>
      <c r="I52" s="177"/>
      <c r="J52" s="177"/>
      <c r="K52" s="177"/>
      <c r="L52" s="177"/>
      <c r="M52" s="177"/>
      <c r="N52" s="173">
        <v>0</v>
      </c>
      <c r="O52" s="173"/>
    </row>
    <row r="53" spans="5:15" x14ac:dyDescent="0.25">
      <c r="E53" s="98">
        <v>9</v>
      </c>
      <c r="F53" s="177" t="str">
        <f>IF(AND(J19="",J21=""),"",IF(J19&lt;J21,B19,IF(J21&lt;J19,B21)))</f>
        <v>MANTARRO / SCANDROGLIO</v>
      </c>
      <c r="G53" s="177"/>
      <c r="H53" s="177"/>
      <c r="I53" s="177"/>
      <c r="J53" s="177"/>
      <c r="K53" s="177"/>
      <c r="L53" s="177"/>
      <c r="M53" s="177"/>
      <c r="N53" s="173">
        <v>0</v>
      </c>
      <c r="O53" s="173"/>
    </row>
    <row r="54" spans="5:15" x14ac:dyDescent="0.25">
      <c r="E54" s="98">
        <v>9</v>
      </c>
      <c r="F54" s="177" t="str">
        <f>IF(AND(J23="",J25=""),"",IF(J23&lt;J25,B23,IF(J25&lt;J23,B25)))</f>
        <v>MARTINI / TRIVELLONI</v>
      </c>
      <c r="G54" s="177"/>
      <c r="H54" s="177"/>
      <c r="I54" s="177"/>
      <c r="J54" s="177"/>
      <c r="K54" s="177"/>
      <c r="L54" s="177"/>
      <c r="M54" s="177"/>
      <c r="N54" s="173">
        <v>0</v>
      </c>
      <c r="O54" s="173"/>
    </row>
    <row r="55" spans="5:15" x14ac:dyDescent="0.25">
      <c r="E55" s="98">
        <v>9</v>
      </c>
      <c r="F55" s="177" t="str">
        <f>IF(AND(J27="",J29=""),"",IF(J27&lt;J29,B27,IF(J29&lt;J27,B29)))</f>
        <v>CIGNETTI / MAGGIULLI</v>
      </c>
      <c r="G55" s="177"/>
      <c r="H55" s="177"/>
      <c r="I55" s="177"/>
      <c r="J55" s="177"/>
      <c r="K55" s="177"/>
      <c r="L55" s="177"/>
      <c r="M55" s="177"/>
      <c r="N55" s="173">
        <v>0</v>
      </c>
      <c r="O55" s="173"/>
    </row>
    <row r="56" spans="5:15" x14ac:dyDescent="0.25">
      <c r="E56" s="98">
        <v>9</v>
      </c>
      <c r="F56" s="177" t="str">
        <f>IF(AND(J31="",J33=""),"",IF(J31&lt;J33,B31,IF(J33&lt;J31,B33)))</f>
        <v>FOCONETTI / CODIGNOLA</v>
      </c>
      <c r="G56" s="177"/>
      <c r="H56" s="177"/>
      <c r="I56" s="177"/>
      <c r="J56" s="177"/>
      <c r="K56" s="177"/>
      <c r="L56" s="177"/>
      <c r="M56" s="177"/>
      <c r="N56" s="173">
        <v>0</v>
      </c>
      <c r="O56" s="173"/>
    </row>
    <row r="57" spans="5:15" x14ac:dyDescent="0.25">
      <c r="E57" s="98">
        <v>9</v>
      </c>
      <c r="F57" s="177" t="str">
        <f>IF(AND(J35="",J37=""),"",IF(J35&lt;J37,B35,IF(J37&lt;J35,B37)))</f>
        <v>MONACO / NICCACCI</v>
      </c>
      <c r="G57" s="177"/>
      <c r="H57" s="177"/>
      <c r="I57" s="177"/>
      <c r="J57" s="177"/>
      <c r="K57" s="177"/>
      <c r="L57" s="177"/>
      <c r="M57" s="177"/>
      <c r="N57" s="173">
        <v>0</v>
      </c>
      <c r="O57" s="173"/>
    </row>
  </sheetData>
  <mergeCells count="71">
    <mergeCell ref="B11:I11"/>
    <mergeCell ref="R1:AD1"/>
    <mergeCell ref="R3:AD3"/>
    <mergeCell ref="B5:J5"/>
    <mergeCell ref="K5:S5"/>
    <mergeCell ref="T5:AB5"/>
    <mergeCell ref="AC5:AL5"/>
    <mergeCell ref="AM5:AT5"/>
    <mergeCell ref="B7:I7"/>
    <mergeCell ref="K8:R8"/>
    <mergeCell ref="B9:I9"/>
    <mergeCell ref="T10:AA10"/>
    <mergeCell ref="B17:I17"/>
    <mergeCell ref="T18:AA18"/>
    <mergeCell ref="B19:I19"/>
    <mergeCell ref="K20:R20"/>
    <mergeCell ref="B21:I21"/>
    <mergeCell ref="K12:R12"/>
    <mergeCell ref="B13:I13"/>
    <mergeCell ref="AC14:AK14"/>
    <mergeCell ref="B15:I15"/>
    <mergeCell ref="K16:R16"/>
    <mergeCell ref="AM22:AT22"/>
    <mergeCell ref="B35:I35"/>
    <mergeCell ref="K24:R24"/>
    <mergeCell ref="B25:I25"/>
    <mergeCell ref="T26:AA26"/>
    <mergeCell ref="B27:I27"/>
    <mergeCell ref="K28:R28"/>
    <mergeCell ref="B29:I29"/>
    <mergeCell ref="AC30:AK30"/>
    <mergeCell ref="B31:I31"/>
    <mergeCell ref="K32:R32"/>
    <mergeCell ref="B33:I33"/>
    <mergeCell ref="T34:AA34"/>
    <mergeCell ref="B23:I23"/>
    <mergeCell ref="K36:R36"/>
    <mergeCell ref="B37:I37"/>
    <mergeCell ref="F42:M42"/>
    <mergeCell ref="N42:O42"/>
    <mergeCell ref="F43:M43"/>
    <mergeCell ref="N43:O43"/>
    <mergeCell ref="D40:P40"/>
    <mergeCell ref="F44:M44"/>
    <mergeCell ref="N44:O44"/>
    <mergeCell ref="F45:M45"/>
    <mergeCell ref="N45:O45"/>
    <mergeCell ref="F46:M46"/>
    <mergeCell ref="N46:O46"/>
    <mergeCell ref="N52:O52"/>
    <mergeCell ref="F47:M47"/>
    <mergeCell ref="N47:O47"/>
    <mergeCell ref="F48:M48"/>
    <mergeCell ref="N48:O48"/>
    <mergeCell ref="F49:M49"/>
    <mergeCell ref="N49:O49"/>
    <mergeCell ref="F50:M50"/>
    <mergeCell ref="N50:O50"/>
    <mergeCell ref="F51:M51"/>
    <mergeCell ref="N51:O51"/>
    <mergeCell ref="F52:M52"/>
    <mergeCell ref="F56:M56"/>
    <mergeCell ref="N56:O56"/>
    <mergeCell ref="F57:M57"/>
    <mergeCell ref="N57:O57"/>
    <mergeCell ref="F53:M53"/>
    <mergeCell ref="N53:O53"/>
    <mergeCell ref="F54:M54"/>
    <mergeCell ref="N54:O54"/>
    <mergeCell ref="F55:M55"/>
    <mergeCell ref="N55:O5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3"/>
  <sheetViews>
    <sheetView workbookViewId="0">
      <selection activeCell="G1" sqref="G1:AD1"/>
    </sheetView>
  </sheetViews>
  <sheetFormatPr defaultRowHeight="15" x14ac:dyDescent="0.25"/>
  <cols>
    <col min="1" max="3" width="2.85546875" style="62" customWidth="1"/>
    <col min="4" max="6" width="5.7109375" style="62" hidden="1" customWidth="1"/>
    <col min="7" max="7" width="2.85546875" style="62" customWidth="1"/>
    <col min="8" max="8" width="2.85546875" style="61" customWidth="1"/>
    <col min="9" max="16" width="2.85546875" style="62" customWidth="1"/>
    <col min="17" max="17" width="2.85546875" style="61" customWidth="1"/>
    <col min="18" max="34" width="2.85546875" style="62" customWidth="1"/>
    <col min="35" max="76" width="2.85546875" style="62" hidden="1" customWidth="1"/>
    <col min="77" max="95" width="2.85546875" hidden="1" customWidth="1"/>
    <col min="96" max="121" width="2.85546875" customWidth="1"/>
  </cols>
  <sheetData>
    <row r="1" spans="4:113" x14ac:dyDescent="0.25">
      <c r="G1" s="189" t="s">
        <v>84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</row>
    <row r="3" spans="4:113" x14ac:dyDescent="0.25">
      <c r="G3" s="262" t="s">
        <v>11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4"/>
    </row>
    <row r="5" spans="4:113" x14ac:dyDescent="0.25">
      <c r="G5" s="259" t="s">
        <v>81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1"/>
    </row>
    <row r="6" spans="4:113" x14ac:dyDescent="0.25">
      <c r="AH6" s="66"/>
      <c r="AI6" s="66"/>
      <c r="AJ6" s="66"/>
      <c r="AK6" s="60"/>
      <c r="AL6" s="60"/>
      <c r="AM6" s="60"/>
      <c r="AN6" s="60"/>
      <c r="AO6" s="60"/>
      <c r="AP6" s="171"/>
      <c r="AQ6" s="171"/>
      <c r="AR6" s="171"/>
      <c r="AS6" s="171"/>
      <c r="AT6" s="60"/>
      <c r="AU6" s="171"/>
      <c r="AV6" s="171"/>
      <c r="AW6" s="171"/>
      <c r="AX6" s="171"/>
      <c r="AY6" s="60"/>
      <c r="AZ6" s="171"/>
      <c r="BA6" s="171"/>
      <c r="BB6" s="171"/>
      <c r="BC6" s="171"/>
      <c r="BD6" s="60"/>
      <c r="BE6" s="171"/>
      <c r="BF6" s="171"/>
      <c r="BG6" s="171"/>
      <c r="BH6" s="171"/>
      <c r="BI6" s="60"/>
      <c r="BJ6" s="171"/>
      <c r="BK6" s="171"/>
      <c r="BL6" s="171"/>
      <c r="BM6" s="171"/>
      <c r="BN6" s="60"/>
      <c r="BO6" s="171"/>
      <c r="BP6" s="171"/>
      <c r="BQ6" s="171"/>
      <c r="BR6" s="171"/>
      <c r="BS6" s="60"/>
      <c r="BT6" s="171"/>
      <c r="BU6" s="171"/>
      <c r="BV6" s="171"/>
      <c r="BW6" s="171"/>
      <c r="BX6" s="66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</row>
    <row r="7" spans="4:113" x14ac:dyDescent="0.25">
      <c r="F7" s="62">
        <v>1</v>
      </c>
      <c r="G7" s="10">
        <v>1</v>
      </c>
      <c r="H7" s="172" t="s">
        <v>3</v>
      </c>
      <c r="I7" s="172"/>
      <c r="J7" s="172"/>
      <c r="K7" s="172"/>
      <c r="L7" s="172"/>
      <c r="M7" s="172"/>
      <c r="N7" s="172"/>
      <c r="O7" s="172"/>
      <c r="AA7" s="173"/>
      <c r="AB7" s="173"/>
      <c r="AC7" s="173"/>
      <c r="AD7" s="173"/>
      <c r="AH7" s="66"/>
      <c r="AI7" s="66"/>
      <c r="AJ7" s="66"/>
      <c r="AK7" s="47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6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</row>
    <row r="8" spans="4:113" x14ac:dyDescent="0.25">
      <c r="F8" s="62">
        <v>10</v>
      </c>
      <c r="G8" s="10">
        <v>2</v>
      </c>
      <c r="H8" s="172" t="s">
        <v>79</v>
      </c>
      <c r="I8" s="172"/>
      <c r="J8" s="172"/>
      <c r="K8" s="172"/>
      <c r="L8" s="172"/>
      <c r="M8" s="172"/>
      <c r="N8" s="172"/>
      <c r="O8" s="172"/>
      <c r="AA8" s="173"/>
      <c r="AB8" s="173"/>
      <c r="AC8" s="173"/>
      <c r="AD8" s="173"/>
      <c r="AH8" s="66"/>
      <c r="AI8" s="66"/>
      <c r="AJ8" s="66"/>
      <c r="AK8" s="47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6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</row>
    <row r="9" spans="4:113" x14ac:dyDescent="0.25">
      <c r="F9" s="62">
        <v>100</v>
      </c>
      <c r="G9" s="10">
        <v>3</v>
      </c>
      <c r="H9" s="172" t="s">
        <v>5</v>
      </c>
      <c r="I9" s="172"/>
      <c r="J9" s="172"/>
      <c r="K9" s="172"/>
      <c r="L9" s="172"/>
      <c r="M9" s="172"/>
      <c r="N9" s="172"/>
      <c r="O9" s="172"/>
      <c r="AA9" s="173"/>
      <c r="AB9" s="173"/>
      <c r="AC9" s="173"/>
      <c r="AD9" s="173"/>
      <c r="AH9" s="66"/>
      <c r="AI9" s="66"/>
      <c r="AJ9" s="66"/>
      <c r="AK9" s="47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6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</row>
    <row r="10" spans="4:113" x14ac:dyDescent="0.25">
      <c r="F10" s="62">
        <v>1000</v>
      </c>
      <c r="G10" s="10">
        <v>4</v>
      </c>
      <c r="H10" s="172" t="s">
        <v>6</v>
      </c>
      <c r="I10" s="172"/>
      <c r="J10" s="172"/>
      <c r="K10" s="172"/>
      <c r="L10" s="172"/>
      <c r="M10" s="172"/>
      <c r="N10" s="172"/>
      <c r="O10" s="172"/>
      <c r="AA10" s="173"/>
      <c r="AB10" s="173"/>
      <c r="AC10" s="173"/>
      <c r="AD10" s="173"/>
      <c r="AH10" s="66"/>
      <c r="AI10" s="66"/>
      <c r="AJ10" s="66"/>
      <c r="AK10" s="47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6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</row>
    <row r="11" spans="4:113" x14ac:dyDescent="0.25"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</row>
    <row r="12" spans="4:113" x14ac:dyDescent="0.25">
      <c r="AH12" s="66"/>
      <c r="AI12" s="66">
        <v>1</v>
      </c>
      <c r="AJ12" s="66">
        <v>2</v>
      </c>
      <c r="AK12" s="66">
        <v>3</v>
      </c>
      <c r="AL12" s="66">
        <v>4</v>
      </c>
      <c r="AM12" s="66">
        <v>5</v>
      </c>
      <c r="AN12" s="66">
        <v>6</v>
      </c>
      <c r="AO12" s="66">
        <v>7</v>
      </c>
      <c r="AP12" s="66">
        <v>8</v>
      </c>
      <c r="AQ12" s="66">
        <v>9</v>
      </c>
      <c r="AR12" s="66">
        <v>10</v>
      </c>
      <c r="AS12" s="66">
        <v>11</v>
      </c>
      <c r="AT12" s="66">
        <v>12</v>
      </c>
      <c r="AU12" s="66">
        <v>13</v>
      </c>
      <c r="AV12" s="66">
        <v>14</v>
      </c>
      <c r="AW12" s="66">
        <v>15</v>
      </c>
      <c r="AX12" s="66">
        <v>16</v>
      </c>
      <c r="AY12" s="66">
        <v>17</v>
      </c>
      <c r="AZ12" s="66">
        <v>18</v>
      </c>
      <c r="BA12" s="66">
        <v>19</v>
      </c>
      <c r="BB12" s="66">
        <v>20</v>
      </c>
      <c r="BC12" s="66">
        <v>21</v>
      </c>
      <c r="BD12" s="66">
        <v>22</v>
      </c>
      <c r="BE12" s="66">
        <v>23</v>
      </c>
      <c r="BF12" s="66">
        <v>24</v>
      </c>
      <c r="BG12" s="66">
        <v>25</v>
      </c>
      <c r="BH12" s="66">
        <v>26</v>
      </c>
      <c r="BI12" s="66">
        <v>27</v>
      </c>
      <c r="BJ12" s="66">
        <v>28</v>
      </c>
      <c r="BK12" s="66">
        <v>29</v>
      </c>
      <c r="BL12" s="66">
        <v>30</v>
      </c>
      <c r="BM12" s="66">
        <v>31</v>
      </c>
      <c r="BN12" s="66">
        <v>32</v>
      </c>
      <c r="BO12" s="66">
        <v>33</v>
      </c>
      <c r="BP12" s="66">
        <v>34</v>
      </c>
      <c r="BQ12" s="66">
        <v>35</v>
      </c>
      <c r="BR12" s="66">
        <v>36</v>
      </c>
      <c r="BS12" s="66">
        <v>37</v>
      </c>
      <c r="BT12" s="66">
        <v>38</v>
      </c>
      <c r="BU12" s="66">
        <v>39</v>
      </c>
      <c r="BV12" s="66">
        <v>40</v>
      </c>
      <c r="BW12" s="66">
        <v>41</v>
      </c>
      <c r="BX12" s="66">
        <v>42</v>
      </c>
      <c r="BY12" s="66">
        <v>43</v>
      </c>
      <c r="BZ12" s="66">
        <v>44</v>
      </c>
      <c r="CA12" s="66">
        <v>45</v>
      </c>
      <c r="CB12" s="66">
        <v>46</v>
      </c>
      <c r="CC12" s="66">
        <v>47</v>
      </c>
      <c r="CD12" s="66">
        <v>48</v>
      </c>
      <c r="CE12" s="66">
        <v>49</v>
      </c>
      <c r="CF12" s="66">
        <v>50</v>
      </c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</row>
    <row r="13" spans="4:113" x14ac:dyDescent="0.25">
      <c r="D13" s="62">
        <f>IF(H13=H7,1,IF(H13=H8,10,IF(H13=H9,100,IF(H13=H10,1000))))</f>
        <v>1</v>
      </c>
      <c r="E13" s="62">
        <f>IF(Q13=H7,1,IF(Q13=H8,10,IF(Q13=H9,100,IF(Q13=H10,1000))))</f>
        <v>10</v>
      </c>
      <c r="F13" s="62">
        <f t="shared" ref="F13:F18" si="0">SUM(D13:E13)</f>
        <v>11</v>
      </c>
      <c r="G13" s="10">
        <v>1</v>
      </c>
      <c r="H13" s="174" t="str">
        <f>IF(H7="","",H7)</f>
        <v>FRIULI VENEZIA GIULIA</v>
      </c>
      <c r="I13" s="174"/>
      <c r="J13" s="174"/>
      <c r="K13" s="174"/>
      <c r="L13" s="174"/>
      <c r="M13" s="174"/>
      <c r="N13" s="174"/>
      <c r="O13" s="174"/>
      <c r="P13" s="62" t="s">
        <v>68</v>
      </c>
      <c r="Q13" s="174" t="str">
        <f>IF(H8="","",H8)</f>
        <v>PIEMONTE</v>
      </c>
      <c r="R13" s="174"/>
      <c r="S13" s="174"/>
      <c r="T13" s="174"/>
      <c r="U13" s="174"/>
      <c r="V13" s="174"/>
      <c r="W13" s="174"/>
      <c r="X13" s="174"/>
      <c r="Z13" s="175">
        <v>4</v>
      </c>
      <c r="AA13" s="176"/>
      <c r="AB13" s="16" t="s">
        <v>69</v>
      </c>
      <c r="AC13" s="175">
        <v>2</v>
      </c>
      <c r="AD13" s="17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</row>
    <row r="14" spans="4:113" x14ac:dyDescent="0.25">
      <c r="D14" s="62">
        <f>IF(H14=H7,1,IF(H14=H8,10,IF(H14=H9,100,IF(H14=H10,1000))))</f>
        <v>100</v>
      </c>
      <c r="E14" s="62">
        <f>IF(Q14=H7,1,IF(Q14=H8,10,IF(Q14=H9,100,IF(Q14=H10,1000))))</f>
        <v>1000</v>
      </c>
      <c r="F14" s="62">
        <f t="shared" si="0"/>
        <v>1100</v>
      </c>
      <c r="G14" s="10">
        <v>2</v>
      </c>
      <c r="H14" s="174" t="str">
        <f>IF(H9="","",H9)</f>
        <v>EMILIA ROMAGNA</v>
      </c>
      <c r="I14" s="174"/>
      <c r="J14" s="174"/>
      <c r="K14" s="174"/>
      <c r="L14" s="174"/>
      <c r="M14" s="174"/>
      <c r="N14" s="174"/>
      <c r="O14" s="174"/>
      <c r="P14" s="62" t="s">
        <v>68</v>
      </c>
      <c r="Q14" s="174" t="str">
        <f>IF(H10="","",H10)</f>
        <v>LAZIO</v>
      </c>
      <c r="R14" s="174"/>
      <c r="S14" s="174"/>
      <c r="T14" s="174"/>
      <c r="U14" s="174"/>
      <c r="V14" s="174"/>
      <c r="W14" s="174"/>
      <c r="X14" s="174"/>
      <c r="Z14" s="175">
        <v>4</v>
      </c>
      <c r="AA14" s="176"/>
      <c r="AB14" s="16" t="s">
        <v>69</v>
      </c>
      <c r="AC14" s="175">
        <v>1</v>
      </c>
      <c r="AD14" s="176"/>
      <c r="AH14" s="66"/>
      <c r="AI14" s="58" t="s">
        <v>75</v>
      </c>
      <c r="AJ14" s="58"/>
      <c r="AK14" s="31"/>
      <c r="AL14" s="28"/>
      <c r="AM14" s="28"/>
      <c r="AN14" s="29"/>
      <c r="AO14" s="166">
        <v>1</v>
      </c>
      <c r="AP14" s="166"/>
      <c r="AQ14" s="166">
        <v>2</v>
      </c>
      <c r="AR14" s="166"/>
      <c r="AS14" s="166">
        <v>3</v>
      </c>
      <c r="AT14" s="166"/>
      <c r="AU14" s="166">
        <v>4</v>
      </c>
      <c r="AV14" s="166"/>
      <c r="AW14" s="166" t="s">
        <v>16</v>
      </c>
      <c r="AX14" s="166"/>
      <c r="AY14" s="166" t="s">
        <v>70</v>
      </c>
      <c r="AZ14" s="166"/>
      <c r="BA14" s="166" t="s">
        <v>67</v>
      </c>
      <c r="BB14" s="166"/>
      <c r="BC14" s="166" t="s">
        <v>71</v>
      </c>
      <c r="BD14" s="166"/>
      <c r="BE14" s="166" t="s">
        <v>72</v>
      </c>
      <c r="BF14" s="166"/>
      <c r="BG14" s="166" t="s">
        <v>73</v>
      </c>
      <c r="BH14" s="166"/>
      <c r="BI14" s="166" t="s">
        <v>74</v>
      </c>
      <c r="BJ14" s="166"/>
      <c r="BK14" s="166">
        <v>1</v>
      </c>
      <c r="BL14" s="166"/>
      <c r="BM14" s="166">
        <v>2</v>
      </c>
      <c r="BN14" s="166"/>
      <c r="BO14" s="166">
        <v>3</v>
      </c>
      <c r="BP14" s="166"/>
      <c r="BQ14" s="166">
        <v>4</v>
      </c>
      <c r="BR14" s="166"/>
      <c r="BS14" s="166" t="s">
        <v>16</v>
      </c>
      <c r="BT14" s="166"/>
      <c r="BU14" s="166" t="s">
        <v>67</v>
      </c>
      <c r="BV14" s="166"/>
      <c r="BW14" s="166" t="s">
        <v>71</v>
      </c>
      <c r="BX14" s="166"/>
      <c r="BY14" s="166" t="s">
        <v>72</v>
      </c>
      <c r="BZ14" s="166"/>
      <c r="CA14" s="166" t="s">
        <v>73</v>
      </c>
      <c r="CB14" s="166"/>
      <c r="CC14" s="166" t="s">
        <v>74</v>
      </c>
      <c r="CD14" s="166"/>
      <c r="CE14" s="58" t="s">
        <v>76</v>
      </c>
      <c r="CF14" s="58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</row>
    <row r="15" spans="4:113" x14ac:dyDescent="0.25">
      <c r="D15" s="62">
        <f>IF(H15=H7,1,IF(H15=H8,10,IF(H15=H9,100,IF(H15=H10,1000))))</f>
        <v>1</v>
      </c>
      <c r="E15" s="62">
        <f>IF(Q15=H7,1,IF(Q15=H8,10,IF(Q15=H9,100,IF(Q15=H10,1000))))</f>
        <v>100</v>
      </c>
      <c r="F15" s="62">
        <f t="shared" si="0"/>
        <v>101</v>
      </c>
      <c r="G15" s="10">
        <v>3</v>
      </c>
      <c r="H15" s="174" t="str">
        <f>IF(H7="","",H7)</f>
        <v>FRIULI VENEZIA GIULIA</v>
      </c>
      <c r="I15" s="174"/>
      <c r="J15" s="174"/>
      <c r="K15" s="174"/>
      <c r="L15" s="174"/>
      <c r="M15" s="174"/>
      <c r="N15" s="174"/>
      <c r="O15" s="174"/>
      <c r="P15" s="62" t="s">
        <v>68</v>
      </c>
      <c r="Q15" s="174" t="str">
        <f>IF(H9="","",H9)</f>
        <v>EMILIA ROMAGNA</v>
      </c>
      <c r="R15" s="174"/>
      <c r="S15" s="174"/>
      <c r="T15" s="174"/>
      <c r="U15" s="174"/>
      <c r="V15" s="174"/>
      <c r="W15" s="174"/>
      <c r="X15" s="174"/>
      <c r="Z15" s="175">
        <v>1</v>
      </c>
      <c r="AA15" s="176"/>
      <c r="AB15" s="16" t="s">
        <v>69</v>
      </c>
      <c r="AC15" s="175">
        <v>4</v>
      </c>
      <c r="AD15" s="176"/>
      <c r="AH15" s="66"/>
      <c r="AI15" s="32">
        <f>CF15</f>
        <v>2</v>
      </c>
      <c r="AJ15" s="32">
        <v>4</v>
      </c>
      <c r="AK15" s="23" t="str">
        <f>H7</f>
        <v>FRIULI VENEZIA GIULIA</v>
      </c>
      <c r="AL15" s="33"/>
      <c r="AM15" s="33"/>
      <c r="AN15" s="34"/>
      <c r="AO15" s="26"/>
      <c r="AP15" s="27"/>
      <c r="AQ15" s="28">
        <f>VLOOKUP(SUM(F7,F8),F13:AD18,21,FALSE)</f>
        <v>4</v>
      </c>
      <c r="AR15" s="29">
        <f>VLOOKUP(SUM(F7,F8),F13:AD18,24,FALSE)</f>
        <v>2</v>
      </c>
      <c r="AS15" s="28">
        <f>VLOOKUP(SUM(F7,F9),F13:AD18,21,FALSE)</f>
        <v>1</v>
      </c>
      <c r="AT15" s="29">
        <f>VLOOKUP(SUM(F7,F9),F13:AD18,24,FALSE)</f>
        <v>4</v>
      </c>
      <c r="AU15" s="28">
        <f>VLOOKUP(SUM(F7,F10),$F$13:$AD$18,21,FALSE)</f>
        <v>4</v>
      </c>
      <c r="AV15" s="29">
        <f>VLOOKUP(SUM(F7,F10),F13:AD18,24,FALSE)</f>
        <v>1</v>
      </c>
      <c r="AW15" s="166">
        <f>BA15*2</f>
        <v>4</v>
      </c>
      <c r="AX15" s="166"/>
      <c r="AY15" s="166">
        <f>SUM(BA15:BD15)</f>
        <v>3</v>
      </c>
      <c r="AZ15" s="166"/>
      <c r="BA15" s="166">
        <f>SUM(IF(AQ15&gt;AR15,1,0),IF(AS15&gt;AT15,1,0),IF(AU15&gt;AV15,1,0))</f>
        <v>2</v>
      </c>
      <c r="BB15" s="166"/>
      <c r="BC15" s="166">
        <f>SUM(IF(AQ15&lt;AR15,1,0),IF(AS15&lt;AT15,1,0),IF(AU15&lt;AV15,1,0))</f>
        <v>1</v>
      </c>
      <c r="BD15" s="166"/>
      <c r="BE15" s="166">
        <f>SUM(AQ15,AS15,AU15)</f>
        <v>9</v>
      </c>
      <c r="BF15" s="166"/>
      <c r="BG15" s="166">
        <f>SUM(AR15,AT15,AV15)</f>
        <v>7</v>
      </c>
      <c r="BH15" s="166"/>
      <c r="BI15" s="166">
        <f>BE15-BG15</f>
        <v>2</v>
      </c>
      <c r="BJ15" s="166"/>
      <c r="BK15" s="26"/>
      <c r="BL15" s="27"/>
      <c r="BM15" s="28">
        <f>IF(AW15=AW16,AQ15,0)</f>
        <v>0</v>
      </c>
      <c r="BN15" s="29">
        <f>IF(AW15=AW16,AR15,0)</f>
        <v>0</v>
      </c>
      <c r="BO15" s="28">
        <f>IF(AW15=AW17,AS15,0)</f>
        <v>0</v>
      </c>
      <c r="BP15" s="29">
        <f>IF(AW15=AW17,AT15,0)</f>
        <v>0</v>
      </c>
      <c r="BQ15" s="28">
        <f>IF(AW15=AW18,AU15,0)</f>
        <v>0</v>
      </c>
      <c r="BR15" s="29">
        <f>IF(AW15=AW18,AV15,0)</f>
        <v>0</v>
      </c>
      <c r="BS15" s="166">
        <f>BU15*2</f>
        <v>0</v>
      </c>
      <c r="BT15" s="166"/>
      <c r="BU15" s="166">
        <f>SUM(IF(BM15&gt;BN15,1,0),IF(BO15&gt;BP15,1,0),IF(BQ15&gt;BR15,1,0))</f>
        <v>0</v>
      </c>
      <c r="BV15" s="166"/>
      <c r="BW15" s="166">
        <f>SUM(IF(BQ15&lt;BR15,1,0),IF(BM15&lt;BN15,1,0),IF(BO15&lt;BP15,1,0))</f>
        <v>0</v>
      </c>
      <c r="BX15" s="166"/>
      <c r="BY15" s="166">
        <f>SUM(BM15,BO15,BQ15)</f>
        <v>0</v>
      </c>
      <c r="BZ15" s="166"/>
      <c r="CA15" s="166">
        <f>SUM(BN15,BP15,BR15)</f>
        <v>0</v>
      </c>
      <c r="CB15" s="166"/>
      <c r="CC15" s="166">
        <f>BY15-CA15</f>
        <v>0</v>
      </c>
      <c r="CD15" s="166"/>
      <c r="CE15" s="58">
        <f>AJ18-AA7</f>
        <v>1</v>
      </c>
      <c r="CF15" s="58">
        <f>RANK(CG15,CG15:CQ18,0)</f>
        <v>2</v>
      </c>
      <c r="CG15" s="170">
        <f>SUM(AW15*100000000000,BS15*1000000000,CC15*10000000,BY15*100000,BI15*1000,BE15*10,CE15,AJ15)</f>
        <v>400000002095</v>
      </c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</row>
    <row r="16" spans="4:113" x14ac:dyDescent="0.25">
      <c r="D16" s="62">
        <f>IF(H16=H7,1,IF(H16=H8,10,IF(H16=H9,100,IF(H16=H10,1000))))</f>
        <v>10</v>
      </c>
      <c r="E16" s="62">
        <f>IF(Q16=H7,1,IF(Q16=H8,10,IF(Q16=H9,100,IF(Q16=H10,1000))))</f>
        <v>1000</v>
      </c>
      <c r="F16" s="62">
        <f t="shared" si="0"/>
        <v>1010</v>
      </c>
      <c r="G16" s="10">
        <v>4</v>
      </c>
      <c r="H16" s="174" t="str">
        <f>IF(H8="","",H8)</f>
        <v>PIEMONTE</v>
      </c>
      <c r="I16" s="174"/>
      <c r="J16" s="174"/>
      <c r="K16" s="174"/>
      <c r="L16" s="174"/>
      <c r="M16" s="174"/>
      <c r="N16" s="174"/>
      <c r="O16" s="174"/>
      <c r="P16" s="62" t="s">
        <v>68</v>
      </c>
      <c r="Q16" s="174" t="str">
        <f>IF(H10="","",H10)</f>
        <v>LAZIO</v>
      </c>
      <c r="R16" s="174"/>
      <c r="S16" s="174"/>
      <c r="T16" s="174"/>
      <c r="U16" s="174"/>
      <c r="V16" s="174"/>
      <c r="W16" s="174"/>
      <c r="X16" s="174"/>
      <c r="Z16" s="175">
        <v>3</v>
      </c>
      <c r="AA16" s="176"/>
      <c r="AB16" s="16" t="s">
        <v>69</v>
      </c>
      <c r="AC16" s="175">
        <v>4</v>
      </c>
      <c r="AD16" s="176"/>
      <c r="AH16" s="66"/>
      <c r="AI16" s="32">
        <f>CF16</f>
        <v>4</v>
      </c>
      <c r="AJ16" s="32">
        <v>3</v>
      </c>
      <c r="AK16" s="24" t="str">
        <f>H8</f>
        <v>PIEMONTE</v>
      </c>
      <c r="AL16" s="35"/>
      <c r="AM16" s="35"/>
      <c r="AN16" s="36"/>
      <c r="AO16" s="28">
        <f>VLOOKUP(SUM(F7,F8),F13:AD18,24,FALSE)</f>
        <v>2</v>
      </c>
      <c r="AP16" s="29">
        <f>VLOOKUP(SUM(F7,F8),F13:AD18,21,FALSE)</f>
        <v>4</v>
      </c>
      <c r="AQ16" s="30"/>
      <c r="AR16" s="27"/>
      <c r="AS16" s="28">
        <f>VLOOKUP(SUM(F8,F9),F13:AD18,21,FALSE)</f>
        <v>0</v>
      </c>
      <c r="AT16" s="29">
        <f>VLOOKUP(SUM(F8,F9),F13:AD18,24,FALSE)</f>
        <v>4</v>
      </c>
      <c r="AU16" s="28">
        <f>VLOOKUP(SUM(F8,F10),$F$13:$AD$18,21,FALSE)</f>
        <v>3</v>
      </c>
      <c r="AV16" s="29">
        <f>VLOOKUP(SUM(F8,F10),F13:AD18,24,FALSE)</f>
        <v>4</v>
      </c>
      <c r="AW16" s="166">
        <f t="shared" ref="AW16:AW18" si="1">BA16*2</f>
        <v>0</v>
      </c>
      <c r="AX16" s="166"/>
      <c r="AY16" s="166">
        <f t="shared" ref="AY16:AY18" si="2">SUM(BA16:BD16)</f>
        <v>3</v>
      </c>
      <c r="AZ16" s="166"/>
      <c r="BA16" s="166">
        <f>SUM(IF(AO16&gt;AP16,1,0),IF(AS16&gt;AT16,1,0),IF(AU16&gt;AV16,1,0))</f>
        <v>0</v>
      </c>
      <c r="BB16" s="166"/>
      <c r="BC16" s="166">
        <f>SUM(IF(AO16&lt;AP16,1,0),IF(AS16&lt;AT16,1,0),IF(AU16&lt;AV16,1,0))</f>
        <v>3</v>
      </c>
      <c r="BD16" s="166"/>
      <c r="BE16" s="166">
        <f>SUM(AO16,AS16,AU16)</f>
        <v>5</v>
      </c>
      <c r="BF16" s="166"/>
      <c r="BG16" s="166">
        <f>SUM(AP16,AT16,AV16)</f>
        <v>12</v>
      </c>
      <c r="BH16" s="166"/>
      <c r="BI16" s="166">
        <f t="shared" ref="BI16:BI18" si="3">BE16-BG16</f>
        <v>-7</v>
      </c>
      <c r="BJ16" s="166"/>
      <c r="BK16" s="28">
        <f>IF(AW15=AW16,AO16,0)</f>
        <v>0</v>
      </c>
      <c r="BL16" s="29">
        <f>IF(AW15=AW16,AP16,0)</f>
        <v>0</v>
      </c>
      <c r="BM16" s="30"/>
      <c r="BN16" s="27"/>
      <c r="BO16" s="28">
        <f>IF(AW16=AW17,AS16,0)</f>
        <v>0</v>
      </c>
      <c r="BP16" s="29">
        <f>IF(AW16=AW17,AT16,0)</f>
        <v>0</v>
      </c>
      <c r="BQ16" s="28">
        <f>IF(AW16=AW18,AU16,0)</f>
        <v>0</v>
      </c>
      <c r="BR16" s="29">
        <f>IF(AW16=AW18,AV16,0)</f>
        <v>0</v>
      </c>
      <c r="BS16" s="166">
        <f t="shared" ref="BS16:BS18" si="4">BU16*2</f>
        <v>0</v>
      </c>
      <c r="BT16" s="166"/>
      <c r="BU16" s="166">
        <f>SUM(IF(BK16&gt;BL16,1,0),IF(BO16&gt;BP16,1,0),IF(BQ16&gt;BR16,1,0))</f>
        <v>0</v>
      </c>
      <c r="BV16" s="166"/>
      <c r="BW16" s="166">
        <f>SUM(IF(BK16&lt;BL16,1,0),IF(BQ16&lt;BR16,1,0),IF(BO16&lt;BP16,1,0))</f>
        <v>0</v>
      </c>
      <c r="BX16" s="166"/>
      <c r="BY16" s="166">
        <f>SUM(BK16,BO16,BQ16)</f>
        <v>0</v>
      </c>
      <c r="BZ16" s="166"/>
      <c r="CA16" s="166">
        <f>SUM(BL16,BP16,BR16)</f>
        <v>0</v>
      </c>
      <c r="CB16" s="166"/>
      <c r="CC16" s="166">
        <f>BY16-CA16</f>
        <v>0</v>
      </c>
      <c r="CD16" s="166"/>
      <c r="CE16" s="58">
        <f>AJ18-AA8</f>
        <v>1</v>
      </c>
      <c r="CF16" s="58">
        <f>RANK(CG16,CG15:CQ18,0)</f>
        <v>4</v>
      </c>
      <c r="CG16" s="170">
        <f>SUM(AW16*100000000000,BS16*1000000000,CC16*10000000,BY16*100000,BI16*1000,BE16*10,CE16,AJ16)</f>
        <v>-6946</v>
      </c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</row>
    <row r="17" spans="4:113" x14ac:dyDescent="0.25">
      <c r="D17" s="62">
        <f>IF(H17=H7,1,IF(H17=H8,10,IF(H17=H9,100,IF(H17=H10,1000))))</f>
        <v>1</v>
      </c>
      <c r="E17" s="62">
        <f>IF(Q17=H7,1,IF(Q17=H8,10,IF(Q17=H9,100,IF(Q17=H10,1000))))</f>
        <v>1000</v>
      </c>
      <c r="F17" s="62">
        <f t="shared" si="0"/>
        <v>1001</v>
      </c>
      <c r="G17" s="10">
        <v>5</v>
      </c>
      <c r="H17" s="174" t="str">
        <f>IF(H7="","",H7)</f>
        <v>FRIULI VENEZIA GIULIA</v>
      </c>
      <c r="I17" s="174"/>
      <c r="J17" s="174"/>
      <c r="K17" s="174"/>
      <c r="L17" s="174"/>
      <c r="M17" s="174"/>
      <c r="N17" s="174"/>
      <c r="O17" s="174"/>
      <c r="P17" s="62" t="s">
        <v>68</v>
      </c>
      <c r="Q17" s="174" t="str">
        <f>IF(H10="","",H10)</f>
        <v>LAZIO</v>
      </c>
      <c r="R17" s="174"/>
      <c r="S17" s="174"/>
      <c r="T17" s="174"/>
      <c r="U17" s="174"/>
      <c r="V17" s="174"/>
      <c r="W17" s="174"/>
      <c r="X17" s="174"/>
      <c r="Z17" s="175">
        <v>4</v>
      </c>
      <c r="AA17" s="176"/>
      <c r="AB17" s="16" t="s">
        <v>69</v>
      </c>
      <c r="AC17" s="175">
        <v>1</v>
      </c>
      <c r="AD17" s="176"/>
      <c r="AH17" s="66"/>
      <c r="AI17" s="32">
        <f>CF17</f>
        <v>1</v>
      </c>
      <c r="AJ17" s="32">
        <v>2</v>
      </c>
      <c r="AK17" s="24" t="str">
        <f>H9</f>
        <v>EMILIA ROMAGNA</v>
      </c>
      <c r="AL17" s="35"/>
      <c r="AM17" s="35"/>
      <c r="AN17" s="36"/>
      <c r="AO17" s="28">
        <f>VLOOKUP(SUM(F7,F9),F13:AD18,24,FALSE)</f>
        <v>4</v>
      </c>
      <c r="AP17" s="29">
        <f>VLOOKUP(SUM(F7,F9),F13:AD18,21,FALSE)</f>
        <v>1</v>
      </c>
      <c r="AQ17" s="28">
        <f>VLOOKUP(SUM(F8,F9),F13:AD18,24,FALSE)</f>
        <v>4</v>
      </c>
      <c r="AR17" s="29">
        <f>VLOOKUP(SUM(F8,F9),F13:AD18,21,FALSE)</f>
        <v>0</v>
      </c>
      <c r="AS17" s="30"/>
      <c r="AT17" s="27"/>
      <c r="AU17" s="28">
        <f>VLOOKUP(SUM(F9,F10),$F$13:$AD$18,21,FALSE)</f>
        <v>4</v>
      </c>
      <c r="AV17" s="29">
        <f>VLOOKUP(SUM(F9,F10),F13:AD18,24,FALSE)</f>
        <v>1</v>
      </c>
      <c r="AW17" s="166">
        <f t="shared" si="1"/>
        <v>6</v>
      </c>
      <c r="AX17" s="166"/>
      <c r="AY17" s="166">
        <f t="shared" si="2"/>
        <v>3</v>
      </c>
      <c r="AZ17" s="166"/>
      <c r="BA17" s="166">
        <f>SUM(IF(AQ17&gt;AR17,1,0),IF(AO17&gt;AP17,1,0),IF(AU17&gt;AV17,1,0))</f>
        <v>3</v>
      </c>
      <c r="BB17" s="166"/>
      <c r="BC17" s="166">
        <f>SUM(IF(AQ17&lt;AR17,1,0),IF(AO17&lt;AP17,1,0),IF(AU17&lt;AV17,1,0))</f>
        <v>0</v>
      </c>
      <c r="BD17" s="166"/>
      <c r="BE17" s="166">
        <f>SUM(AO17,AQ17,AU17)</f>
        <v>12</v>
      </c>
      <c r="BF17" s="166"/>
      <c r="BG17" s="166">
        <f>SUM(AP17,AR17,AV17)</f>
        <v>2</v>
      </c>
      <c r="BH17" s="166"/>
      <c r="BI17" s="166">
        <f t="shared" si="3"/>
        <v>10</v>
      </c>
      <c r="BJ17" s="166"/>
      <c r="BK17" s="28">
        <f>IF(AW15=AW17,AO17,0)</f>
        <v>0</v>
      </c>
      <c r="BL17" s="29">
        <f>IF(AW15=AW17,AP17,0)</f>
        <v>0</v>
      </c>
      <c r="BM17" s="28">
        <f>IF(AW16=AW17,AQ17,0)</f>
        <v>0</v>
      </c>
      <c r="BN17" s="29">
        <f>IF(AW16=AW17,AR17,0)</f>
        <v>0</v>
      </c>
      <c r="BO17" s="30"/>
      <c r="BP17" s="27"/>
      <c r="BQ17" s="28">
        <f>IF(AW17=AW18,AU17,0)</f>
        <v>0</v>
      </c>
      <c r="BR17" s="29">
        <f>IF(AW17=AW18,AV17,0)</f>
        <v>0</v>
      </c>
      <c r="BS17" s="166">
        <f t="shared" si="4"/>
        <v>0</v>
      </c>
      <c r="BT17" s="166"/>
      <c r="BU17" s="166">
        <f>SUM(IF(BM17&gt;BN17,1,0),IF(BK17&gt;BL17,1,0),IF(BQ17&gt;BR17,1,0))</f>
        <v>0</v>
      </c>
      <c r="BV17" s="166"/>
      <c r="BW17" s="166">
        <f>SUM(IF(BK17&lt;BL17,1,0),IF(BM17&lt;BN17,1,0),IF(BQ17&lt;BR17,1,0))</f>
        <v>0</v>
      </c>
      <c r="BX17" s="166"/>
      <c r="BY17" s="166">
        <f>SUM(BK17,BM17,BQ17)</f>
        <v>0</v>
      </c>
      <c r="BZ17" s="166"/>
      <c r="CA17" s="166">
        <f>SUM(BL17,BN17,BR17)</f>
        <v>0</v>
      </c>
      <c r="CB17" s="166"/>
      <c r="CC17" s="166">
        <f>BY17-CA17</f>
        <v>0</v>
      </c>
      <c r="CD17" s="166"/>
      <c r="CE17" s="58">
        <f>AJ18-AA9</f>
        <v>1</v>
      </c>
      <c r="CF17" s="58">
        <f>RANK(CG17,CG15:CQ18,0)</f>
        <v>1</v>
      </c>
      <c r="CG17" s="170">
        <f>SUM(AW17*100000000000,BS17*1000000000,CC17*10000000,BY17*100000,BI17*1000,BE17*10,CE17,AJ17)</f>
        <v>600000010123</v>
      </c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</row>
    <row r="18" spans="4:113" x14ac:dyDescent="0.25">
      <c r="D18" s="62">
        <f>IF(H18=H7,1,IF(H18=H8,10,IF(H18=H9,100,IF(H18=H10,1000))))</f>
        <v>10</v>
      </c>
      <c r="E18" s="62">
        <f>IF(Q18=H7,1,IF(Q18=H8,10,IF(Q18=H9,100,IF(Q18=H10,1000))))</f>
        <v>100</v>
      </c>
      <c r="F18" s="62">
        <f t="shared" si="0"/>
        <v>110</v>
      </c>
      <c r="G18" s="10">
        <v>6</v>
      </c>
      <c r="H18" s="174" t="str">
        <f>IF(H8="","",H8)</f>
        <v>PIEMONTE</v>
      </c>
      <c r="I18" s="174"/>
      <c r="J18" s="174"/>
      <c r="K18" s="174"/>
      <c r="L18" s="174"/>
      <c r="M18" s="174"/>
      <c r="N18" s="174"/>
      <c r="O18" s="174"/>
      <c r="P18" s="62" t="s">
        <v>68</v>
      </c>
      <c r="Q18" s="174" t="str">
        <f>IF(H9="","",H9)</f>
        <v>EMILIA ROMAGNA</v>
      </c>
      <c r="R18" s="174"/>
      <c r="S18" s="174"/>
      <c r="T18" s="174"/>
      <c r="U18" s="174"/>
      <c r="V18" s="174"/>
      <c r="W18" s="174"/>
      <c r="X18" s="174"/>
      <c r="Z18" s="175">
        <v>0</v>
      </c>
      <c r="AA18" s="176"/>
      <c r="AB18" s="16" t="s">
        <v>69</v>
      </c>
      <c r="AC18" s="175">
        <v>4</v>
      </c>
      <c r="AD18" s="176"/>
      <c r="AH18" s="66"/>
      <c r="AI18" s="37">
        <f>CF18</f>
        <v>3</v>
      </c>
      <c r="AJ18" s="37">
        <v>1</v>
      </c>
      <c r="AK18" s="25" t="str">
        <f>H10</f>
        <v>LAZIO</v>
      </c>
      <c r="AL18" s="38"/>
      <c r="AM18" s="38"/>
      <c r="AN18" s="39"/>
      <c r="AO18" s="28">
        <f>VLOOKUP(SUM(F7,F10),F13:AD18,24,FALSE)</f>
        <v>1</v>
      </c>
      <c r="AP18" s="29">
        <f>VLOOKUP(SUM(F7,F10),F13:AD18,21,FALSE)</f>
        <v>4</v>
      </c>
      <c r="AQ18" s="28">
        <f>VLOOKUP(SUM(F8,F10),F13:AD18,24,FALSE)</f>
        <v>4</v>
      </c>
      <c r="AR18" s="29">
        <f>VLOOKUP(SUM(F8,F10),F13:AD18,21,FALSE)</f>
        <v>3</v>
      </c>
      <c r="AS18" s="28">
        <f>VLOOKUP(SUM(F9,F10),F13:AD18,24,FALSE)</f>
        <v>1</v>
      </c>
      <c r="AT18" s="29">
        <f>VLOOKUP(SUM(F9,F10),F13:AD18,21,FALSE)</f>
        <v>4</v>
      </c>
      <c r="AU18" s="30"/>
      <c r="AV18" s="27"/>
      <c r="AW18" s="166">
        <f t="shared" si="1"/>
        <v>2</v>
      </c>
      <c r="AX18" s="166"/>
      <c r="AY18" s="166">
        <f t="shared" si="2"/>
        <v>3</v>
      </c>
      <c r="AZ18" s="166"/>
      <c r="BA18" s="166">
        <f>SUM(IF(AQ18&gt;AR18,1,0),IF(AS18&gt;AT18,1,0),IF(AO18&gt;AP18,1,0))</f>
        <v>1</v>
      </c>
      <c r="BB18" s="166"/>
      <c r="BC18" s="166">
        <f>SUM(IF(AQ18&lt;AR18,1,0),IF(AS18&lt;AT18,1,0),IF(AO18&lt;AP18,1,0))</f>
        <v>2</v>
      </c>
      <c r="BD18" s="166"/>
      <c r="BE18" s="166">
        <f>SUM(AO18,AQ18,AS18)</f>
        <v>6</v>
      </c>
      <c r="BF18" s="166"/>
      <c r="BG18" s="166">
        <f>SUM(AP18,AR18,AT18)</f>
        <v>11</v>
      </c>
      <c r="BH18" s="166"/>
      <c r="BI18" s="166">
        <f t="shared" si="3"/>
        <v>-5</v>
      </c>
      <c r="BJ18" s="166"/>
      <c r="BK18" s="28">
        <f>IF(AW15=AW18,AO18,0)</f>
        <v>0</v>
      </c>
      <c r="BL18" s="29">
        <f>IF(AW15=AW18,AP18,0)</f>
        <v>0</v>
      </c>
      <c r="BM18" s="28">
        <f>IF(AW16=AW18,AQ18,0)</f>
        <v>0</v>
      </c>
      <c r="BN18" s="29">
        <f>IF(AW16=AW18,AR18,0)</f>
        <v>0</v>
      </c>
      <c r="BO18" s="28">
        <f>IF(AW17=AW18,AS18,0)</f>
        <v>0</v>
      </c>
      <c r="BP18" s="29">
        <f>IF(AW17=AW18,AT18,0)</f>
        <v>0</v>
      </c>
      <c r="BQ18" s="30"/>
      <c r="BR18" s="27"/>
      <c r="BS18" s="166">
        <f t="shared" si="4"/>
        <v>0</v>
      </c>
      <c r="BT18" s="166"/>
      <c r="BU18" s="166">
        <f>SUM(IF(BM18&gt;BN18,1,0),IF(BO18&gt;BP18,1,0),IF(BK18&gt;BL18,1,0))</f>
        <v>0</v>
      </c>
      <c r="BV18" s="166"/>
      <c r="BW18" s="166">
        <f>SUM(IF(BK18&lt;BL18,1,0),IF(BM18&lt;BN18,1,0),IF(BO18&lt;BP18,1,0))</f>
        <v>0</v>
      </c>
      <c r="BX18" s="166"/>
      <c r="BY18" s="166">
        <f>SUM(BK18,BM18,BO18)</f>
        <v>0</v>
      </c>
      <c r="BZ18" s="166"/>
      <c r="CA18" s="166">
        <f>SUM(BL18,BN18,BP18)</f>
        <v>0</v>
      </c>
      <c r="CB18" s="166"/>
      <c r="CC18" s="166">
        <f>BY18-CA18</f>
        <v>0</v>
      </c>
      <c r="CD18" s="166"/>
      <c r="CE18" s="58">
        <f>AJ18-AA10</f>
        <v>1</v>
      </c>
      <c r="CF18" s="58">
        <f>RANK(CG18,CG15:CQ18,0)</f>
        <v>3</v>
      </c>
      <c r="CG18" s="170">
        <f>SUM(AW18*100000000000,BS18*1000000000,CC18*10000000,BY18*100000,BI18*1000,BE18*10,CE18,AJ18)</f>
        <v>199999995062</v>
      </c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</row>
    <row r="19" spans="4:113" x14ac:dyDescent="0.25"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</row>
    <row r="20" spans="4:113" x14ac:dyDescent="0.25">
      <c r="G20" s="255" t="s">
        <v>87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7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</row>
    <row r="21" spans="4:113" x14ac:dyDescent="0.25"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</row>
    <row r="22" spans="4:113" x14ac:dyDescent="0.25">
      <c r="P22" s="168" t="s">
        <v>82</v>
      </c>
      <c r="Q22" s="168"/>
      <c r="R22" s="59" t="s">
        <v>38</v>
      </c>
      <c r="S22" s="59" t="s">
        <v>77</v>
      </c>
      <c r="T22" s="59" t="s">
        <v>78</v>
      </c>
      <c r="U22" s="169" t="s">
        <v>72</v>
      </c>
      <c r="V22" s="169"/>
      <c r="W22" s="169" t="s">
        <v>73</v>
      </c>
      <c r="X22" s="169"/>
      <c r="Y22" s="169" t="s">
        <v>74</v>
      </c>
      <c r="Z22" s="169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</row>
    <row r="23" spans="4:113" x14ac:dyDescent="0.25">
      <c r="G23" s="63">
        <v>1</v>
      </c>
      <c r="H23" s="177" t="str">
        <f>IF(ISNA(VLOOKUP(G23,AI15:BJ18,3,FALSE)),"",VLOOKUP(G23,AI15:BJ18,3,FALSE))</f>
        <v>EMILIA ROMAGNA</v>
      </c>
      <c r="I23" s="177"/>
      <c r="J23" s="177"/>
      <c r="K23" s="177"/>
      <c r="L23" s="177"/>
      <c r="M23" s="177"/>
      <c r="N23" s="177"/>
      <c r="O23" s="177"/>
      <c r="P23" s="168">
        <f>IF(H23="","",IF(AND(Z13="",AC13="",Z14="",AC14=""),"",VLOOKUP(G23,AI15:BJ18,15,FALSE)))</f>
        <v>6</v>
      </c>
      <c r="Q23" s="168"/>
      <c r="R23" s="63">
        <f>IF(H23="","",IF(AND(Z13="",AC13="",Z14="",AC14=""),"",VLOOKUP(G23,AI15:BJ18,17,FALSE)))</f>
        <v>3</v>
      </c>
      <c r="S23" s="63">
        <f>IF(H23="","",IF(AND(Z13="",AC13="",Z14="",AC14=""),"",VLOOKUP(G23,AI15:BJ18,19,FALSE)))</f>
        <v>3</v>
      </c>
      <c r="T23" s="63">
        <f>IF(H23="","",IF(AND(Z13="",AC13="",Z14="",AC14=""),"",VLOOKUP(G23,AI15:BJ18,21,FALSE)))</f>
        <v>0</v>
      </c>
      <c r="U23" s="173">
        <f>IF(H23="","",IF(AND(Z13="",AC13="",Z14="",AC14=""),"",VLOOKUP(G23,AI15:BJ18,23,FALSE)))</f>
        <v>12</v>
      </c>
      <c r="V23" s="173"/>
      <c r="W23" s="173">
        <f>IF(H23="","",IF(AND(Z13="",AC13="",Z14="",AC14=""),"",VLOOKUP(G23,AI15:BJ18,25,FALSE)))</f>
        <v>2</v>
      </c>
      <c r="X23" s="173"/>
      <c r="Y23" s="173">
        <f>IF(H23="","",IF(AND(Z13="",AC13="",Z14="",AC14=""),"",VLOOKUP(G23,AI15:BJ18,27,FALSE)))</f>
        <v>10</v>
      </c>
      <c r="Z23" s="173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</row>
    <row r="24" spans="4:113" x14ac:dyDescent="0.25">
      <c r="G24" s="63">
        <v>2</v>
      </c>
      <c r="H24" s="177" t="str">
        <f>IF(ISNA(VLOOKUP(G24,AI15:BJ18,3,FALSE)),"",VLOOKUP(G24,AI15:BJ18,3,FALSE))</f>
        <v>FRIULI VENEZIA GIULIA</v>
      </c>
      <c r="I24" s="177"/>
      <c r="J24" s="177"/>
      <c r="K24" s="177"/>
      <c r="L24" s="177"/>
      <c r="M24" s="177"/>
      <c r="N24" s="177"/>
      <c r="O24" s="177"/>
      <c r="P24" s="168">
        <f>IF(H24="","",IF(AND(Z13="",AC13="",Z14="",AC14=""),"",VLOOKUP(G24,AI15:BJ18,15,FALSE)))</f>
        <v>4</v>
      </c>
      <c r="Q24" s="168"/>
      <c r="R24" s="63">
        <f>IF(H24="","",IF(AND(Z13="",AC13="",Z14="",AC14=""),"",VLOOKUP(G24,AI15:BJ18,17,FALSE)))</f>
        <v>3</v>
      </c>
      <c r="S24" s="63">
        <f>IF(H24="","",IF(AND(Z13="",AC13="",Z14="",AC14=""),"",VLOOKUP(G24,AI15:BJ18,19,FALSE)))</f>
        <v>2</v>
      </c>
      <c r="T24" s="63">
        <f>IF(H24="","",IF(AND(Z13="",AC13="",Z14="",AC14=""),"",VLOOKUP(G24,AI15:BJ18,21,FALSE)))</f>
        <v>1</v>
      </c>
      <c r="U24" s="173">
        <f>IF(H24="","",IF(AND(Z13="",AC13="",Z14="",AC14=""),"",VLOOKUP(G24,AI15:BJ18,23,FALSE)))</f>
        <v>9</v>
      </c>
      <c r="V24" s="173"/>
      <c r="W24" s="173">
        <f>IF(H24="","",IF(AND(Z13="",AC13="",Z14="",AC14=""),"",VLOOKUP(G24,AI15:BJ18,25,FALSE)))</f>
        <v>7</v>
      </c>
      <c r="X24" s="173"/>
      <c r="Y24" s="173">
        <f>IF(H24="","",IF(AND(Z13="",AC13="",Z14="",AC14=""),"",VLOOKUP(G24,AI15:BJ18,27,FALSE)))</f>
        <v>2</v>
      </c>
      <c r="Z24" s="173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</row>
    <row r="25" spans="4:113" x14ac:dyDescent="0.25">
      <c r="G25" s="63">
        <v>3</v>
      </c>
      <c r="H25" s="177" t="str">
        <f>IF(ISNA(VLOOKUP(G25,AI15:BJ18,3,FALSE)),"",VLOOKUP(G25,AI15:BJ18,3,FALSE))</f>
        <v>LAZIO</v>
      </c>
      <c r="I25" s="177"/>
      <c r="J25" s="177"/>
      <c r="K25" s="177"/>
      <c r="L25" s="177"/>
      <c r="M25" s="177"/>
      <c r="N25" s="177"/>
      <c r="O25" s="177"/>
      <c r="P25" s="168">
        <f>IF(H25="","",IF(AND(Z13="",AC13="",Z14="",AC14=""),"",VLOOKUP(G25,AI15:BJ18,15,FALSE)))</f>
        <v>2</v>
      </c>
      <c r="Q25" s="168"/>
      <c r="R25" s="63">
        <f>IF(H25="","",IF(AND(Z13="",AC13="",Z14="",AC14=""),"",VLOOKUP(G25,AI15:BJ18,17,FALSE)))</f>
        <v>3</v>
      </c>
      <c r="S25" s="63">
        <f>IF(H25="","",IF(AND(Z13="",AC13="",Z14="",AC14=""),"",VLOOKUP(G25,AI15:BJ18,19,FALSE)))</f>
        <v>1</v>
      </c>
      <c r="T25" s="63">
        <f>IF(H25="","",IF(AND(Z13="",AC13="",Z14="",AC14=""),"",VLOOKUP(G25,AI15:BJ18,21,FALSE)))</f>
        <v>2</v>
      </c>
      <c r="U25" s="173">
        <f>IF(H25="","",IF(AND(Z13="",AC13="",Z14="",AC14=""),"",VLOOKUP(G25,AI15:BJ18,23,FALSE)))</f>
        <v>6</v>
      </c>
      <c r="V25" s="173"/>
      <c r="W25" s="173">
        <f>IF(H25="","",IF(AND(Z13="",AC13="",Z14="",AC14=""),"",VLOOKUP(G25,AI15:BJ18,25,FALSE)))</f>
        <v>11</v>
      </c>
      <c r="X25" s="173"/>
      <c r="Y25" s="173">
        <f>IF(H25="","",IF(AND(Z13="",AC13="",Z14="",AC14=""),"",VLOOKUP(G25,AI15:BJ18,27,FALSE)))</f>
        <v>-5</v>
      </c>
      <c r="Z25" s="173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</row>
    <row r="26" spans="4:113" x14ac:dyDescent="0.25">
      <c r="G26" s="63">
        <v>4</v>
      </c>
      <c r="H26" s="177" t="str">
        <f>IF(ISNA(VLOOKUP(G26,AI15:BJ18,3,FALSE)),"",VLOOKUP(G26,AI15:BJ18,3,FALSE))</f>
        <v>PIEMONTE</v>
      </c>
      <c r="I26" s="177"/>
      <c r="J26" s="177"/>
      <c r="K26" s="177"/>
      <c r="L26" s="177"/>
      <c r="M26" s="177"/>
      <c r="N26" s="177"/>
      <c r="O26" s="177"/>
      <c r="P26" s="168">
        <f>IF(H26="","",IF(AND(Z13="",AC13="",Z14="",AC14=""),"",VLOOKUP(G26,AI15:BJ18,15,FALSE)))</f>
        <v>0</v>
      </c>
      <c r="Q26" s="168"/>
      <c r="R26" s="63">
        <f>IF(H26="","",IF(AND(Z13="",AC13="",Z14="",AC14=""),"",VLOOKUP(G26,AI15:BJ18,17,FALSE)))</f>
        <v>3</v>
      </c>
      <c r="S26" s="63">
        <f>IF(H26="","",IF(AND(Z13="",AC13="",Z14="",AC14=""),"",VLOOKUP(G26,AI15:BJ18,19,FALSE)))</f>
        <v>0</v>
      </c>
      <c r="T26" s="63">
        <f>IF(H26="","",IF(AND(Z13="",AC13="",Z14="",AC14=""),"",VLOOKUP(G26,AI15:BJ18,21,FALSE)))</f>
        <v>3</v>
      </c>
      <c r="U26" s="173">
        <f>IF(H26="","",IF(AND(Z13="",AC13="",Z14="",AC14=""),"",VLOOKUP(G26,AI15:BJ18,23,FALSE)))</f>
        <v>5</v>
      </c>
      <c r="V26" s="173"/>
      <c r="W26" s="173">
        <f>IF(H26="","",IF(AND(Z13="",AC13="",Z14="",AC14=""),"",VLOOKUP(G26,AI15:BJ18,25,FALSE)))</f>
        <v>12</v>
      </c>
      <c r="X26" s="173"/>
      <c r="Y26" s="173">
        <f>IF(H26="","",IF(AND(Z13="",AC13="",Z14="",AC14=""),"",VLOOKUP(G26,AI15:BJ18,27,FALSE)))</f>
        <v>-7</v>
      </c>
      <c r="Z26" s="173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</row>
    <row r="27" spans="4:113" x14ac:dyDescent="0.25"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</row>
    <row r="28" spans="4:113" x14ac:dyDescent="0.25">
      <c r="G28" s="259" t="s">
        <v>80</v>
      </c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1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</row>
    <row r="29" spans="4:113" x14ac:dyDescent="0.25">
      <c r="AH29" s="66"/>
      <c r="AI29" s="22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</row>
    <row r="30" spans="4:113" x14ac:dyDescent="0.25">
      <c r="F30" s="62">
        <v>1</v>
      </c>
      <c r="G30" s="10">
        <v>1</v>
      </c>
      <c r="H30" s="172" t="s">
        <v>8</v>
      </c>
      <c r="I30" s="172"/>
      <c r="J30" s="172"/>
      <c r="K30" s="172"/>
      <c r="L30" s="172"/>
      <c r="M30" s="172"/>
      <c r="N30" s="172"/>
      <c r="O30" s="172"/>
      <c r="AA30" s="173"/>
      <c r="AB30" s="173"/>
      <c r="AC30" s="173"/>
      <c r="AD30" s="173"/>
      <c r="AH30" s="66"/>
      <c r="AI30" s="66"/>
      <c r="AJ30" s="66"/>
      <c r="AK30" s="47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6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</row>
    <row r="31" spans="4:113" x14ac:dyDescent="0.25">
      <c r="F31" s="62">
        <v>10</v>
      </c>
      <c r="G31" s="10">
        <v>2</v>
      </c>
      <c r="H31" s="172" t="s">
        <v>2</v>
      </c>
      <c r="I31" s="172"/>
      <c r="J31" s="172"/>
      <c r="K31" s="172"/>
      <c r="L31" s="172"/>
      <c r="M31" s="172"/>
      <c r="N31" s="172"/>
      <c r="O31" s="172"/>
      <c r="AA31" s="173"/>
      <c r="AB31" s="173"/>
      <c r="AC31" s="173"/>
      <c r="AD31" s="173"/>
      <c r="AH31" s="66"/>
      <c r="AI31" s="66"/>
      <c r="AJ31" s="66"/>
      <c r="AK31" s="47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6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</row>
    <row r="32" spans="4:113" x14ac:dyDescent="0.25">
      <c r="F32" s="62">
        <v>100</v>
      </c>
      <c r="G32" s="10">
        <v>3</v>
      </c>
      <c r="H32" s="172" t="s">
        <v>192</v>
      </c>
      <c r="I32" s="172"/>
      <c r="J32" s="172"/>
      <c r="K32" s="172"/>
      <c r="L32" s="172"/>
      <c r="M32" s="172"/>
      <c r="N32" s="172"/>
      <c r="O32" s="172"/>
      <c r="AA32" s="173"/>
      <c r="AB32" s="173"/>
      <c r="AC32" s="173"/>
      <c r="AD32" s="173"/>
      <c r="AH32" s="66"/>
      <c r="AI32" s="66"/>
      <c r="AJ32" s="66"/>
      <c r="AK32" s="47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6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</row>
    <row r="33" spans="4:113" x14ac:dyDescent="0.25">
      <c r="F33" s="62">
        <v>1000</v>
      </c>
      <c r="G33" s="10">
        <v>4</v>
      </c>
      <c r="H33" s="172" t="s">
        <v>4</v>
      </c>
      <c r="I33" s="172"/>
      <c r="J33" s="172"/>
      <c r="K33" s="172"/>
      <c r="L33" s="172"/>
      <c r="M33" s="172"/>
      <c r="N33" s="172"/>
      <c r="O33" s="172"/>
      <c r="AA33" s="173"/>
      <c r="AB33" s="173"/>
      <c r="AC33" s="173"/>
      <c r="AD33" s="173"/>
      <c r="AH33" s="66"/>
      <c r="AI33" s="66"/>
      <c r="AJ33" s="66"/>
      <c r="AK33" s="47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6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</row>
    <row r="34" spans="4:113" x14ac:dyDescent="0.25"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</row>
    <row r="35" spans="4:113" x14ac:dyDescent="0.25">
      <c r="AH35" s="66"/>
      <c r="AI35" s="66">
        <v>1</v>
      </c>
      <c r="AJ35" s="66">
        <v>2</v>
      </c>
      <c r="AK35" s="66">
        <v>3</v>
      </c>
      <c r="AL35" s="66">
        <v>4</v>
      </c>
      <c r="AM35" s="66">
        <v>5</v>
      </c>
      <c r="AN35" s="66">
        <v>6</v>
      </c>
      <c r="AO35" s="66">
        <v>7</v>
      </c>
      <c r="AP35" s="66">
        <v>8</v>
      </c>
      <c r="AQ35" s="66">
        <v>9</v>
      </c>
      <c r="AR35" s="66">
        <v>10</v>
      </c>
      <c r="AS35" s="66">
        <v>11</v>
      </c>
      <c r="AT35" s="66">
        <v>12</v>
      </c>
      <c r="AU35" s="66">
        <v>13</v>
      </c>
      <c r="AV35" s="66">
        <v>14</v>
      </c>
      <c r="AW35" s="66">
        <v>15</v>
      </c>
      <c r="AX35" s="66">
        <v>16</v>
      </c>
      <c r="AY35" s="66">
        <v>17</v>
      </c>
      <c r="AZ35" s="66">
        <v>18</v>
      </c>
      <c r="BA35" s="66">
        <v>19</v>
      </c>
      <c r="BB35" s="66">
        <v>20</v>
      </c>
      <c r="BC35" s="66">
        <v>21</v>
      </c>
      <c r="BD35" s="66">
        <v>22</v>
      </c>
      <c r="BE35" s="66">
        <v>23</v>
      </c>
      <c r="BF35" s="66">
        <v>24</v>
      </c>
      <c r="BG35" s="66">
        <v>25</v>
      </c>
      <c r="BH35" s="66">
        <v>26</v>
      </c>
      <c r="BI35" s="66">
        <v>27</v>
      </c>
      <c r="BJ35" s="66">
        <v>28</v>
      </c>
      <c r="BK35" s="66">
        <v>29</v>
      </c>
      <c r="BL35" s="66">
        <v>30</v>
      </c>
      <c r="BM35" s="66">
        <v>31</v>
      </c>
      <c r="BN35" s="66">
        <v>32</v>
      </c>
      <c r="BO35" s="66">
        <v>33</v>
      </c>
      <c r="BP35" s="66">
        <v>34</v>
      </c>
      <c r="BQ35" s="66">
        <v>35</v>
      </c>
      <c r="BR35" s="66">
        <v>36</v>
      </c>
      <c r="BS35" s="66">
        <v>37</v>
      </c>
      <c r="BT35" s="66">
        <v>38</v>
      </c>
      <c r="BU35" s="66">
        <v>39</v>
      </c>
      <c r="BV35" s="66">
        <v>40</v>
      </c>
      <c r="BW35" s="66">
        <v>41</v>
      </c>
      <c r="BX35" s="66">
        <v>42</v>
      </c>
      <c r="BY35" s="66">
        <v>43</v>
      </c>
      <c r="BZ35" s="66">
        <v>44</v>
      </c>
      <c r="CA35" s="66">
        <v>45</v>
      </c>
      <c r="CB35" s="66">
        <v>46</v>
      </c>
      <c r="CC35" s="66">
        <v>47</v>
      </c>
      <c r="CD35" s="66">
        <v>48</v>
      </c>
      <c r="CE35" s="66">
        <v>49</v>
      </c>
      <c r="CF35" s="66">
        <v>50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</row>
    <row r="36" spans="4:113" x14ac:dyDescent="0.25">
      <c r="D36" s="62">
        <f>IF(H36=H30,1,IF(H36=H31,10,IF(H36=H32,100,IF(H36=H33,1000))))</f>
        <v>1</v>
      </c>
      <c r="E36" s="62">
        <f>IF(Q36=H30,1,IF(Q36=H31,10,IF(Q36=H32,100,IF(Q36=H33,1000))))</f>
        <v>10</v>
      </c>
      <c r="F36" s="62">
        <f t="shared" ref="F36:F41" si="5">SUM(D36:E36)</f>
        <v>11</v>
      </c>
      <c r="G36" s="10">
        <v>1</v>
      </c>
      <c r="H36" s="174" t="str">
        <f>IF(H30="","",H30)</f>
        <v>UMBRIA</v>
      </c>
      <c r="I36" s="174"/>
      <c r="J36" s="174"/>
      <c r="K36" s="174"/>
      <c r="L36" s="174"/>
      <c r="M36" s="174"/>
      <c r="N36" s="174"/>
      <c r="O36" s="174"/>
      <c r="P36" s="62" t="s">
        <v>68</v>
      </c>
      <c r="Q36" s="174" t="str">
        <f>IF(H31="","",H31)</f>
        <v>LOMBARDIA</v>
      </c>
      <c r="R36" s="174"/>
      <c r="S36" s="174"/>
      <c r="T36" s="174"/>
      <c r="U36" s="174"/>
      <c r="V36" s="174"/>
      <c r="W36" s="174"/>
      <c r="X36" s="174"/>
      <c r="Z36" s="175">
        <v>4</v>
      </c>
      <c r="AA36" s="176"/>
      <c r="AB36" s="16" t="s">
        <v>69</v>
      </c>
      <c r="AC36" s="175">
        <v>1</v>
      </c>
      <c r="AD36" s="17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</row>
    <row r="37" spans="4:113" x14ac:dyDescent="0.25">
      <c r="D37" s="62">
        <f>IF(H37=H30,1,IF(H37=H31,10,IF(H37=H32,100,IF(H37=H33,1000))))</f>
        <v>100</v>
      </c>
      <c r="E37" s="62">
        <f>IF(Q37=H30,1,IF(Q37=H31,10,IF(Q37=H32,100,IF(Q37=H33,1000))))</f>
        <v>1000</v>
      </c>
      <c r="F37" s="62">
        <f t="shared" si="5"/>
        <v>1100</v>
      </c>
      <c r="G37" s="10">
        <v>2</v>
      </c>
      <c r="H37" s="174" t="str">
        <f>IF(H32="","",H32)</f>
        <v xml:space="preserve">VENETO </v>
      </c>
      <c r="I37" s="174"/>
      <c r="J37" s="174"/>
      <c r="K37" s="174"/>
      <c r="L37" s="174"/>
      <c r="M37" s="174"/>
      <c r="N37" s="174"/>
      <c r="O37" s="174"/>
      <c r="P37" s="62" t="s">
        <v>68</v>
      </c>
      <c r="Q37" s="174" t="str">
        <f>IF(H33="","",H33)</f>
        <v>MARCHE</v>
      </c>
      <c r="R37" s="174"/>
      <c r="S37" s="174"/>
      <c r="T37" s="174"/>
      <c r="U37" s="174"/>
      <c r="V37" s="174"/>
      <c r="W37" s="174"/>
      <c r="X37" s="174"/>
      <c r="Z37" s="175">
        <v>4</v>
      </c>
      <c r="AA37" s="176"/>
      <c r="AB37" s="16" t="s">
        <v>69</v>
      </c>
      <c r="AC37" s="175">
        <v>1</v>
      </c>
      <c r="AD37" s="176"/>
      <c r="AH37" s="66"/>
      <c r="AI37" s="58" t="s">
        <v>75</v>
      </c>
      <c r="AJ37" s="58"/>
      <c r="AK37" s="31"/>
      <c r="AL37" s="28"/>
      <c r="AM37" s="28"/>
      <c r="AN37" s="29"/>
      <c r="AO37" s="166">
        <v>1</v>
      </c>
      <c r="AP37" s="166"/>
      <c r="AQ37" s="166">
        <v>2</v>
      </c>
      <c r="AR37" s="166"/>
      <c r="AS37" s="166">
        <v>3</v>
      </c>
      <c r="AT37" s="166"/>
      <c r="AU37" s="166">
        <v>4</v>
      </c>
      <c r="AV37" s="166"/>
      <c r="AW37" s="166" t="s">
        <v>16</v>
      </c>
      <c r="AX37" s="166"/>
      <c r="AY37" s="166" t="s">
        <v>70</v>
      </c>
      <c r="AZ37" s="166"/>
      <c r="BA37" s="166" t="s">
        <v>67</v>
      </c>
      <c r="BB37" s="166"/>
      <c r="BC37" s="166" t="s">
        <v>71</v>
      </c>
      <c r="BD37" s="166"/>
      <c r="BE37" s="166" t="s">
        <v>72</v>
      </c>
      <c r="BF37" s="166"/>
      <c r="BG37" s="166" t="s">
        <v>73</v>
      </c>
      <c r="BH37" s="166"/>
      <c r="BI37" s="166" t="s">
        <v>74</v>
      </c>
      <c r="BJ37" s="166"/>
      <c r="BK37" s="166">
        <v>1</v>
      </c>
      <c r="BL37" s="166"/>
      <c r="BM37" s="166">
        <v>2</v>
      </c>
      <c r="BN37" s="166"/>
      <c r="BO37" s="166">
        <v>3</v>
      </c>
      <c r="BP37" s="166"/>
      <c r="BQ37" s="166">
        <v>4</v>
      </c>
      <c r="BR37" s="166"/>
      <c r="BS37" s="166" t="s">
        <v>16</v>
      </c>
      <c r="BT37" s="166"/>
      <c r="BU37" s="166" t="s">
        <v>67</v>
      </c>
      <c r="BV37" s="166"/>
      <c r="BW37" s="166" t="s">
        <v>71</v>
      </c>
      <c r="BX37" s="166"/>
      <c r="BY37" s="166" t="s">
        <v>72</v>
      </c>
      <c r="BZ37" s="166"/>
      <c r="CA37" s="166" t="s">
        <v>73</v>
      </c>
      <c r="CB37" s="166"/>
      <c r="CC37" s="166" t="s">
        <v>74</v>
      </c>
      <c r="CD37" s="166"/>
      <c r="CE37" s="58" t="s">
        <v>76</v>
      </c>
      <c r="CF37" s="58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</row>
    <row r="38" spans="4:113" x14ac:dyDescent="0.25">
      <c r="D38" s="62">
        <f>IF(H38=H30,1,IF(H38=H31,10,IF(H38=H32,100,IF(H38=H33,1000))))</f>
        <v>1</v>
      </c>
      <c r="E38" s="62">
        <f>IF(Q38=H30,1,IF(Q38=H31,10,IF(Q38=H32,100,IF(Q38=H33,1000))))</f>
        <v>100</v>
      </c>
      <c r="F38" s="62">
        <f t="shared" si="5"/>
        <v>101</v>
      </c>
      <c r="G38" s="10">
        <v>3</v>
      </c>
      <c r="H38" s="174" t="str">
        <f>IF(H30="","",H30)</f>
        <v>UMBRIA</v>
      </c>
      <c r="I38" s="174"/>
      <c r="J38" s="174"/>
      <c r="K38" s="174"/>
      <c r="L38" s="174"/>
      <c r="M38" s="174"/>
      <c r="N38" s="174"/>
      <c r="O38" s="174"/>
      <c r="P38" s="62" t="s">
        <v>68</v>
      </c>
      <c r="Q38" s="174" t="str">
        <f>IF(H32="","",H32)</f>
        <v xml:space="preserve">VENETO </v>
      </c>
      <c r="R38" s="174"/>
      <c r="S38" s="174"/>
      <c r="T38" s="174"/>
      <c r="U38" s="174"/>
      <c r="V38" s="174"/>
      <c r="W38" s="174"/>
      <c r="X38" s="174"/>
      <c r="Z38" s="175">
        <v>3</v>
      </c>
      <c r="AA38" s="176"/>
      <c r="AB38" s="16" t="s">
        <v>69</v>
      </c>
      <c r="AC38" s="175">
        <v>4</v>
      </c>
      <c r="AD38" s="176"/>
      <c r="AH38" s="66"/>
      <c r="AI38" s="32">
        <f>CF38</f>
        <v>2</v>
      </c>
      <c r="AJ38" s="32">
        <v>4</v>
      </c>
      <c r="AK38" s="23" t="str">
        <f>H30</f>
        <v>UMBRIA</v>
      </c>
      <c r="AL38" s="33"/>
      <c r="AM38" s="33"/>
      <c r="AN38" s="34"/>
      <c r="AO38" s="26"/>
      <c r="AP38" s="27"/>
      <c r="AQ38" s="28">
        <f>VLOOKUP(SUM(F30,F31),F36:AD41,21,FALSE)</f>
        <v>4</v>
      </c>
      <c r="AR38" s="29">
        <f>VLOOKUP(SUM(F30,F31),F36:AD41,24,FALSE)</f>
        <v>1</v>
      </c>
      <c r="AS38" s="28">
        <f>VLOOKUP(SUM(F30,F32),F36:AD41,21,FALSE)</f>
        <v>3</v>
      </c>
      <c r="AT38" s="29">
        <f>VLOOKUP(SUM(F30,F32),F36:AD41,24,FALSE)</f>
        <v>4</v>
      </c>
      <c r="AU38" s="28">
        <f>VLOOKUP(SUM(F30,F33),$F$36:$AD$41,21,FALSE)</f>
        <v>4</v>
      </c>
      <c r="AV38" s="29">
        <f>VLOOKUP(SUM(F30,F33),F36:AD41,24,FALSE)</f>
        <v>2</v>
      </c>
      <c r="AW38" s="166">
        <f>BA38*2</f>
        <v>4</v>
      </c>
      <c r="AX38" s="166"/>
      <c r="AY38" s="166">
        <f>SUM(BA38:BD38)</f>
        <v>3</v>
      </c>
      <c r="AZ38" s="166"/>
      <c r="BA38" s="166">
        <f>SUM(IF(AQ38&gt;AR38,1,0),IF(AS38&gt;AT38,1,0),IF(AU38&gt;AV38,1,0))</f>
        <v>2</v>
      </c>
      <c r="BB38" s="166"/>
      <c r="BC38" s="166">
        <f>SUM(IF(AQ38&lt;AR38,1,0),IF(AS38&lt;AT38,1,0),IF(AU38&lt;AV38,1,0))</f>
        <v>1</v>
      </c>
      <c r="BD38" s="166"/>
      <c r="BE38" s="166">
        <f>SUM(AQ38,AS38,AU38)</f>
        <v>11</v>
      </c>
      <c r="BF38" s="166"/>
      <c r="BG38" s="166">
        <f>SUM(AR38,AT38,AV38)</f>
        <v>7</v>
      </c>
      <c r="BH38" s="166"/>
      <c r="BI38" s="166">
        <f>BE38-BG38</f>
        <v>4</v>
      </c>
      <c r="BJ38" s="166"/>
      <c r="BK38" s="26"/>
      <c r="BL38" s="27"/>
      <c r="BM38" s="28">
        <f>IF(AW38=AW39,AQ38,0)</f>
        <v>0</v>
      </c>
      <c r="BN38" s="29">
        <f>IF(AW38=AW39,AR38,0)</f>
        <v>0</v>
      </c>
      <c r="BO38" s="28">
        <f>IF(AW38=AW40,AS38,0)</f>
        <v>0</v>
      </c>
      <c r="BP38" s="29">
        <f>IF(AW38=AW40,AT38,0)</f>
        <v>0</v>
      </c>
      <c r="BQ38" s="28">
        <f>IF(AW38=AW41,AU38,0)</f>
        <v>0</v>
      </c>
      <c r="BR38" s="29">
        <f>IF(AW38=AW41,AV38,0)</f>
        <v>0</v>
      </c>
      <c r="BS38" s="166">
        <f>BU38*2</f>
        <v>0</v>
      </c>
      <c r="BT38" s="166"/>
      <c r="BU38" s="166">
        <f>SUM(IF(BM38&gt;BN38,1,0),IF(BO38&gt;BP38,1,0),IF(BQ38&gt;BR38,1,0))</f>
        <v>0</v>
      </c>
      <c r="BV38" s="166"/>
      <c r="BW38" s="166">
        <f>SUM(IF(BQ38&lt;BR38,1,0),IF(BM38&lt;BN38,1,0),IF(BO38&lt;BP38,1,0))</f>
        <v>0</v>
      </c>
      <c r="BX38" s="166"/>
      <c r="BY38" s="166">
        <f>SUM(BM38,BO38,BQ38)</f>
        <v>0</v>
      </c>
      <c r="BZ38" s="166"/>
      <c r="CA38" s="166">
        <f>SUM(BN38,BP38,BR38)</f>
        <v>0</v>
      </c>
      <c r="CB38" s="166"/>
      <c r="CC38" s="166">
        <f>BY38-CA38</f>
        <v>0</v>
      </c>
      <c r="CD38" s="166"/>
      <c r="CE38" s="58">
        <f>AJ41-AA30</f>
        <v>1</v>
      </c>
      <c r="CF38" s="58">
        <f>RANK(CG38,CG38:CQ41,0)</f>
        <v>2</v>
      </c>
      <c r="CG38" s="170">
        <f>SUM(AW38*100000000000,BS38*1000000000,CC38*10000000,BY38*100000,BI38*1000,BE38*10,CE38,AJ38)</f>
        <v>400000004115</v>
      </c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</row>
    <row r="39" spans="4:113" x14ac:dyDescent="0.25">
      <c r="D39" s="62">
        <f>IF(H39=H30,1,IF(H39=H31,10,IF(H39=H32,100,IF(H39=H33,1000))))</f>
        <v>10</v>
      </c>
      <c r="E39" s="62">
        <f>IF(Q39=H30,1,IF(Q39=H31,10,IF(Q39=H32,100,IF(Q39=H33,1000))))</f>
        <v>1000</v>
      </c>
      <c r="F39" s="62">
        <f t="shared" si="5"/>
        <v>1010</v>
      </c>
      <c r="G39" s="10">
        <v>4</v>
      </c>
      <c r="H39" s="174" t="str">
        <f>IF(H31="","",H31)</f>
        <v>LOMBARDIA</v>
      </c>
      <c r="I39" s="174"/>
      <c r="J39" s="174"/>
      <c r="K39" s="174"/>
      <c r="L39" s="174"/>
      <c r="M39" s="174"/>
      <c r="N39" s="174"/>
      <c r="O39" s="174"/>
      <c r="P39" s="62" t="s">
        <v>68</v>
      </c>
      <c r="Q39" s="174" t="str">
        <f>IF(H33="","",H33)</f>
        <v>MARCHE</v>
      </c>
      <c r="R39" s="174"/>
      <c r="S39" s="174"/>
      <c r="T39" s="174"/>
      <c r="U39" s="174"/>
      <c r="V39" s="174"/>
      <c r="W39" s="174"/>
      <c r="X39" s="174"/>
      <c r="Z39" s="175">
        <v>4</v>
      </c>
      <c r="AA39" s="176"/>
      <c r="AB39" s="16" t="s">
        <v>69</v>
      </c>
      <c r="AC39" s="175">
        <v>1</v>
      </c>
      <c r="AD39" s="176"/>
      <c r="AH39" s="66"/>
      <c r="AI39" s="32">
        <f>CF39</f>
        <v>3</v>
      </c>
      <c r="AJ39" s="32">
        <v>3</v>
      </c>
      <c r="AK39" s="24" t="str">
        <f>H31</f>
        <v>LOMBARDIA</v>
      </c>
      <c r="AL39" s="35"/>
      <c r="AM39" s="35"/>
      <c r="AN39" s="36"/>
      <c r="AO39" s="28">
        <f>VLOOKUP(SUM(F30,F31),F36:AD41,24,FALSE)</f>
        <v>1</v>
      </c>
      <c r="AP39" s="29">
        <f>VLOOKUP(SUM(F30,F31),F36:AD41,21,FALSE)</f>
        <v>4</v>
      </c>
      <c r="AQ39" s="30"/>
      <c r="AR39" s="27"/>
      <c r="AS39" s="28">
        <f>VLOOKUP(SUM(F31,F32),F36:AD41,21,FALSE)</f>
        <v>1</v>
      </c>
      <c r="AT39" s="29">
        <f>VLOOKUP(SUM(F31,F32),F36:AD41,24,FALSE)</f>
        <v>4</v>
      </c>
      <c r="AU39" s="28">
        <f>VLOOKUP(SUM(F31,F33),$F$36:$AD$41,21,FALSE)</f>
        <v>4</v>
      </c>
      <c r="AV39" s="29">
        <f>VLOOKUP(SUM(F31,F33),F36:AD41,24,FALSE)</f>
        <v>1</v>
      </c>
      <c r="AW39" s="166">
        <f t="shared" ref="AW39:AW41" si="6">BA39*2</f>
        <v>2</v>
      </c>
      <c r="AX39" s="166"/>
      <c r="AY39" s="166">
        <f t="shared" ref="AY39:AY41" si="7">SUM(BA39:BD39)</f>
        <v>3</v>
      </c>
      <c r="AZ39" s="166"/>
      <c r="BA39" s="166">
        <f>SUM(IF(AO39&gt;AP39,1,0),IF(AS39&gt;AT39,1,0),IF(AU39&gt;AV39,1,0))</f>
        <v>1</v>
      </c>
      <c r="BB39" s="166"/>
      <c r="BC39" s="166">
        <f>SUM(IF(AO39&lt;AP39,1,0),IF(AS39&lt;AT39,1,0),IF(AU39&lt;AV39,1,0))</f>
        <v>2</v>
      </c>
      <c r="BD39" s="166"/>
      <c r="BE39" s="166">
        <f>SUM(AO39,AS39,AU39)</f>
        <v>6</v>
      </c>
      <c r="BF39" s="166"/>
      <c r="BG39" s="166">
        <f>SUM(AP39,AT39,AV39)</f>
        <v>9</v>
      </c>
      <c r="BH39" s="166"/>
      <c r="BI39" s="166">
        <f t="shared" ref="BI39:BI41" si="8">BE39-BG39</f>
        <v>-3</v>
      </c>
      <c r="BJ39" s="166"/>
      <c r="BK39" s="28">
        <f>IF(AW38=AW39,AO39,0)</f>
        <v>0</v>
      </c>
      <c r="BL39" s="29">
        <f>IF(AW38=AW39,AP39,0)</f>
        <v>0</v>
      </c>
      <c r="BM39" s="30"/>
      <c r="BN39" s="27"/>
      <c r="BO39" s="28">
        <f>IF(AW39=AW40,AS39,0)</f>
        <v>0</v>
      </c>
      <c r="BP39" s="29">
        <f>IF(AW39=AW40,AT39,0)</f>
        <v>0</v>
      </c>
      <c r="BQ39" s="28">
        <f>IF(AW39=AW41,AU39,0)</f>
        <v>0</v>
      </c>
      <c r="BR39" s="29">
        <f>IF(AW39=AW41,AV39,0)</f>
        <v>0</v>
      </c>
      <c r="BS39" s="166">
        <f t="shared" ref="BS39:BS41" si="9">BU39*2</f>
        <v>0</v>
      </c>
      <c r="BT39" s="166"/>
      <c r="BU39" s="166">
        <f>SUM(IF(BK39&gt;BL39,1,0),IF(BO39&gt;BP39,1,0),IF(BQ39&gt;BR39,1,0))</f>
        <v>0</v>
      </c>
      <c r="BV39" s="166"/>
      <c r="BW39" s="166">
        <f>SUM(IF(BK39&lt;BL39,1,0),IF(BQ39&lt;BR39,1,0),IF(BO39&lt;BP39,1,0))</f>
        <v>0</v>
      </c>
      <c r="BX39" s="166"/>
      <c r="BY39" s="166">
        <f>SUM(BK39,BO39,BQ39)</f>
        <v>0</v>
      </c>
      <c r="BZ39" s="166"/>
      <c r="CA39" s="166">
        <f>SUM(BL39,BP39,BR39)</f>
        <v>0</v>
      </c>
      <c r="CB39" s="166"/>
      <c r="CC39" s="166">
        <f>BY39-CA39</f>
        <v>0</v>
      </c>
      <c r="CD39" s="166"/>
      <c r="CE39" s="58">
        <f>AJ41-AA31</f>
        <v>1</v>
      </c>
      <c r="CF39" s="58">
        <f>RANK(CG39,CG38:CQ41,0)</f>
        <v>3</v>
      </c>
      <c r="CG39" s="170">
        <f>SUM(AW39*100000000000,BS39*1000000000,CC39*10000000,BY39*100000,BI39*1000,BE39*10,CE39,AJ39)</f>
        <v>199999997064</v>
      </c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</row>
    <row r="40" spans="4:113" x14ac:dyDescent="0.25">
      <c r="D40" s="62">
        <f>IF(H40=H30,1,IF(H40=H31,10,IF(H40=H32,100,IF(H40=H33,1000))))</f>
        <v>1</v>
      </c>
      <c r="E40" s="62">
        <f>IF(Q40=H30,1,IF(Q40=H31,10,IF(Q40=H32,100,IF(Q40=H33,1000))))</f>
        <v>1000</v>
      </c>
      <c r="F40" s="62">
        <f t="shared" si="5"/>
        <v>1001</v>
      </c>
      <c r="G40" s="10">
        <v>5</v>
      </c>
      <c r="H40" s="174" t="str">
        <f>IF(H30="","",H30)</f>
        <v>UMBRIA</v>
      </c>
      <c r="I40" s="174"/>
      <c r="J40" s="174"/>
      <c r="K40" s="174"/>
      <c r="L40" s="174"/>
      <c r="M40" s="174"/>
      <c r="N40" s="174"/>
      <c r="O40" s="174"/>
      <c r="P40" s="62" t="s">
        <v>68</v>
      </c>
      <c r="Q40" s="174" t="str">
        <f>IF(H33="","",H33)</f>
        <v>MARCHE</v>
      </c>
      <c r="R40" s="174"/>
      <c r="S40" s="174"/>
      <c r="T40" s="174"/>
      <c r="U40" s="174"/>
      <c r="V40" s="174"/>
      <c r="W40" s="174"/>
      <c r="X40" s="174"/>
      <c r="Z40" s="175">
        <v>4</v>
      </c>
      <c r="AA40" s="176"/>
      <c r="AB40" s="16" t="s">
        <v>69</v>
      </c>
      <c r="AC40" s="175">
        <v>2</v>
      </c>
      <c r="AD40" s="176"/>
      <c r="AH40" s="66"/>
      <c r="AI40" s="32">
        <f>CF40</f>
        <v>1</v>
      </c>
      <c r="AJ40" s="32">
        <v>2</v>
      </c>
      <c r="AK40" s="24" t="str">
        <f>H32</f>
        <v xml:space="preserve">VENETO </v>
      </c>
      <c r="AL40" s="35"/>
      <c r="AM40" s="35"/>
      <c r="AN40" s="36"/>
      <c r="AO40" s="28">
        <f>VLOOKUP(SUM(F30,F32),F36:AD41,24,FALSE)</f>
        <v>4</v>
      </c>
      <c r="AP40" s="29">
        <f>VLOOKUP(SUM(F30,F32),F36:AD41,21,FALSE)</f>
        <v>3</v>
      </c>
      <c r="AQ40" s="28">
        <f>VLOOKUP(SUM(F31,F32),F36:AD41,24,FALSE)</f>
        <v>4</v>
      </c>
      <c r="AR40" s="29">
        <f>VLOOKUP(SUM(F31,F32),F36:AD41,21,FALSE)</f>
        <v>1</v>
      </c>
      <c r="AS40" s="30"/>
      <c r="AT40" s="27"/>
      <c r="AU40" s="28">
        <f>VLOOKUP(SUM(F32,F33),$F$36:$AD$41,21,FALSE)</f>
        <v>4</v>
      </c>
      <c r="AV40" s="29">
        <f>VLOOKUP(SUM(F32,F33),F36:AD41,24,FALSE)</f>
        <v>1</v>
      </c>
      <c r="AW40" s="166">
        <f t="shared" si="6"/>
        <v>6</v>
      </c>
      <c r="AX40" s="166"/>
      <c r="AY40" s="166">
        <f t="shared" si="7"/>
        <v>3</v>
      </c>
      <c r="AZ40" s="166"/>
      <c r="BA40" s="166">
        <f>SUM(IF(AQ40&gt;AR40,1,0),IF(AO40&gt;AP40,1,0),IF(AU40&gt;AV40,1,0))</f>
        <v>3</v>
      </c>
      <c r="BB40" s="166"/>
      <c r="BC40" s="166">
        <f>SUM(IF(AQ40&lt;AR40,1,0),IF(AO40&lt;AP40,1,0),IF(AU40&lt;AV40,1,0))</f>
        <v>0</v>
      </c>
      <c r="BD40" s="166"/>
      <c r="BE40" s="166">
        <f>SUM(AO40,AQ40,AU40)</f>
        <v>12</v>
      </c>
      <c r="BF40" s="166"/>
      <c r="BG40" s="166">
        <f>SUM(AP40,AR40,AV40)</f>
        <v>5</v>
      </c>
      <c r="BH40" s="166"/>
      <c r="BI40" s="166">
        <f t="shared" si="8"/>
        <v>7</v>
      </c>
      <c r="BJ40" s="166"/>
      <c r="BK40" s="28">
        <f>IF(AW38=AW40,AO40,0)</f>
        <v>0</v>
      </c>
      <c r="BL40" s="29">
        <f>IF(AW38=AW40,AP40,0)</f>
        <v>0</v>
      </c>
      <c r="BM40" s="28">
        <f>IF(AW39=AW40,AQ40,0)</f>
        <v>0</v>
      </c>
      <c r="BN40" s="29">
        <f>IF(AW39=AW40,AR40,0)</f>
        <v>0</v>
      </c>
      <c r="BO40" s="30"/>
      <c r="BP40" s="27"/>
      <c r="BQ40" s="28">
        <f>IF(AW40=AW41,AU40,0)</f>
        <v>0</v>
      </c>
      <c r="BR40" s="29">
        <f>IF(AW40=AW41,AV40,0)</f>
        <v>0</v>
      </c>
      <c r="BS40" s="166">
        <f t="shared" si="9"/>
        <v>0</v>
      </c>
      <c r="BT40" s="166"/>
      <c r="BU40" s="166">
        <f>SUM(IF(BM40&gt;BN40,1,0),IF(BK40&gt;BL40,1,0),IF(BQ40&gt;BR40,1,0))</f>
        <v>0</v>
      </c>
      <c r="BV40" s="166"/>
      <c r="BW40" s="166">
        <f>SUM(IF(BK40&lt;BL40,1,0),IF(BM40&lt;BN40,1,0),IF(BQ40&lt;BR40,1,0))</f>
        <v>0</v>
      </c>
      <c r="BX40" s="166"/>
      <c r="BY40" s="166">
        <f>SUM(BK40,BM40,BQ40)</f>
        <v>0</v>
      </c>
      <c r="BZ40" s="166"/>
      <c r="CA40" s="166">
        <f>SUM(BL40,BN40,BR40)</f>
        <v>0</v>
      </c>
      <c r="CB40" s="166"/>
      <c r="CC40" s="166">
        <f>BY40-CA40</f>
        <v>0</v>
      </c>
      <c r="CD40" s="166"/>
      <c r="CE40" s="58">
        <f>AJ41-AA32</f>
        <v>1</v>
      </c>
      <c r="CF40" s="58">
        <f>RANK(CG40,CG38:CQ41,0)</f>
        <v>1</v>
      </c>
      <c r="CG40" s="170">
        <f>SUM(AW40*100000000000,BS40*1000000000,CC40*10000000,BY40*100000,BI40*1000,BE40*10,CE40,AJ40)</f>
        <v>600000007123</v>
      </c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</row>
    <row r="41" spans="4:113" x14ac:dyDescent="0.25">
      <c r="D41" s="62">
        <f>IF(H41=H30,1,IF(H41=H31,10,IF(H41=H32,100,IF(H41=H33,1000))))</f>
        <v>10</v>
      </c>
      <c r="E41" s="62">
        <f>IF(Q41=H30,1,IF(Q41=H31,10,IF(Q41=H32,100,IF(Q41=H33,1000))))</f>
        <v>100</v>
      </c>
      <c r="F41" s="62">
        <f t="shared" si="5"/>
        <v>110</v>
      </c>
      <c r="G41" s="10">
        <v>6</v>
      </c>
      <c r="H41" s="174" t="str">
        <f>IF(H31="","",H31)</f>
        <v>LOMBARDIA</v>
      </c>
      <c r="I41" s="174"/>
      <c r="J41" s="174"/>
      <c r="K41" s="174"/>
      <c r="L41" s="174"/>
      <c r="M41" s="174"/>
      <c r="N41" s="174"/>
      <c r="O41" s="174"/>
      <c r="P41" s="62" t="s">
        <v>68</v>
      </c>
      <c r="Q41" s="174" t="str">
        <f>IF(H32="","",H32)</f>
        <v xml:space="preserve">VENETO </v>
      </c>
      <c r="R41" s="174"/>
      <c r="S41" s="174"/>
      <c r="T41" s="174"/>
      <c r="U41" s="174"/>
      <c r="V41" s="174"/>
      <c r="W41" s="174"/>
      <c r="X41" s="174"/>
      <c r="Z41" s="175">
        <v>1</v>
      </c>
      <c r="AA41" s="176"/>
      <c r="AB41" s="16" t="s">
        <v>69</v>
      </c>
      <c r="AC41" s="175">
        <v>4</v>
      </c>
      <c r="AD41" s="176"/>
      <c r="AH41" s="66"/>
      <c r="AI41" s="37">
        <f>CF41</f>
        <v>4</v>
      </c>
      <c r="AJ41" s="37">
        <v>1</v>
      </c>
      <c r="AK41" s="25" t="str">
        <f>H33</f>
        <v>MARCHE</v>
      </c>
      <c r="AL41" s="38"/>
      <c r="AM41" s="38"/>
      <c r="AN41" s="39"/>
      <c r="AO41" s="28">
        <f>VLOOKUP(SUM(F30,F33),F36:AD41,24,FALSE)</f>
        <v>2</v>
      </c>
      <c r="AP41" s="29">
        <f>VLOOKUP(SUM(F30,F33),F36:AD41,21,FALSE)</f>
        <v>4</v>
      </c>
      <c r="AQ41" s="28">
        <f>VLOOKUP(SUM(F31,F33),F36:AD41,24,FALSE)</f>
        <v>1</v>
      </c>
      <c r="AR41" s="29">
        <f>VLOOKUP(SUM(F31,F33),F36:AD41,21,FALSE)</f>
        <v>4</v>
      </c>
      <c r="AS41" s="28">
        <f>VLOOKUP(SUM(F32,F33),F36:AD41,24,FALSE)</f>
        <v>1</v>
      </c>
      <c r="AT41" s="29">
        <f>VLOOKUP(SUM(F32,F33),F36:AD41,21,FALSE)</f>
        <v>4</v>
      </c>
      <c r="AU41" s="30"/>
      <c r="AV41" s="27"/>
      <c r="AW41" s="166">
        <f t="shared" si="6"/>
        <v>0</v>
      </c>
      <c r="AX41" s="166"/>
      <c r="AY41" s="166">
        <f t="shared" si="7"/>
        <v>3</v>
      </c>
      <c r="AZ41" s="166"/>
      <c r="BA41" s="166">
        <f>SUM(IF(AQ41&gt;AR41,1,0),IF(AS41&gt;AT41,1,0),IF(AO41&gt;AP41,1,0))</f>
        <v>0</v>
      </c>
      <c r="BB41" s="166"/>
      <c r="BC41" s="166">
        <f>SUM(IF(AQ41&lt;AR41,1,0),IF(AS41&lt;AT41,1,0),IF(AO41&lt;AP41,1,0))</f>
        <v>3</v>
      </c>
      <c r="BD41" s="166"/>
      <c r="BE41" s="166">
        <f>SUM(AO41,AQ41,AS41)</f>
        <v>4</v>
      </c>
      <c r="BF41" s="166"/>
      <c r="BG41" s="166">
        <f>SUM(AP41,AR41,AT41)</f>
        <v>12</v>
      </c>
      <c r="BH41" s="166"/>
      <c r="BI41" s="166">
        <f t="shared" si="8"/>
        <v>-8</v>
      </c>
      <c r="BJ41" s="166"/>
      <c r="BK41" s="28">
        <f>IF(AW38=AW41,AO41,0)</f>
        <v>0</v>
      </c>
      <c r="BL41" s="29">
        <f>IF(AW38=AW41,AP41,0)</f>
        <v>0</v>
      </c>
      <c r="BM41" s="28">
        <f>IF(AW39=AW41,AQ41,0)</f>
        <v>0</v>
      </c>
      <c r="BN41" s="29">
        <f>IF(AW39=AW41,AR41,0)</f>
        <v>0</v>
      </c>
      <c r="BO41" s="28">
        <f>IF(AW40=AW41,AS41,0)</f>
        <v>0</v>
      </c>
      <c r="BP41" s="29">
        <f>IF(AW40=AW41,AT41,0)</f>
        <v>0</v>
      </c>
      <c r="BQ41" s="30"/>
      <c r="BR41" s="27"/>
      <c r="BS41" s="166">
        <f t="shared" si="9"/>
        <v>0</v>
      </c>
      <c r="BT41" s="166"/>
      <c r="BU41" s="166">
        <f>SUM(IF(BM41&gt;BN41,1,0),IF(BO41&gt;BP41,1,0),IF(BK41&gt;BL41,1,0))</f>
        <v>0</v>
      </c>
      <c r="BV41" s="166"/>
      <c r="BW41" s="166">
        <f>SUM(IF(BK41&lt;BL41,1,0),IF(BM41&lt;BN41,1,0),IF(BO41&lt;BP41,1,0))</f>
        <v>0</v>
      </c>
      <c r="BX41" s="166"/>
      <c r="BY41" s="166">
        <f>SUM(BK41,BM41,BO41)</f>
        <v>0</v>
      </c>
      <c r="BZ41" s="166"/>
      <c r="CA41" s="166">
        <f>SUM(BL41,BN41,BP41)</f>
        <v>0</v>
      </c>
      <c r="CB41" s="166"/>
      <c r="CC41" s="166">
        <f>BY41-CA41</f>
        <v>0</v>
      </c>
      <c r="CD41" s="166"/>
      <c r="CE41" s="58">
        <f>AJ41-AA33</f>
        <v>1</v>
      </c>
      <c r="CF41" s="58">
        <f>RANK(CG41,CG38:CQ41,0)</f>
        <v>4</v>
      </c>
      <c r="CG41" s="170">
        <f>SUM(AW41*100000000000,BS41*1000000000,CC41*10000000,BY41*100000,BI41*1000,BE41*10,CE41,AJ41)</f>
        <v>-7958</v>
      </c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</row>
    <row r="42" spans="4:113" x14ac:dyDescent="0.25"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</row>
    <row r="43" spans="4:113" x14ac:dyDescent="0.25">
      <c r="G43" s="255" t="s">
        <v>88</v>
      </c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7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</row>
    <row r="44" spans="4:113" x14ac:dyDescent="0.25"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</row>
    <row r="45" spans="4:113" x14ac:dyDescent="0.25">
      <c r="P45" s="168" t="s">
        <v>82</v>
      </c>
      <c r="Q45" s="168"/>
      <c r="R45" s="59" t="s">
        <v>38</v>
      </c>
      <c r="S45" s="59" t="s">
        <v>77</v>
      </c>
      <c r="T45" s="59" t="s">
        <v>78</v>
      </c>
      <c r="U45" s="169" t="s">
        <v>72</v>
      </c>
      <c r="V45" s="169"/>
      <c r="W45" s="169" t="s">
        <v>73</v>
      </c>
      <c r="X45" s="169"/>
      <c r="Y45" s="169" t="s">
        <v>74</v>
      </c>
      <c r="Z45" s="169"/>
      <c r="AH45" s="66"/>
      <c r="AI45" s="22" t="str">
        <f>H23</f>
        <v>EMILIA ROMAGNA</v>
      </c>
      <c r="AJ45" s="66"/>
      <c r="AK45" s="66"/>
      <c r="AL45" s="66"/>
      <c r="AM45" s="66"/>
      <c r="AN45" s="66"/>
      <c r="AO45" s="66"/>
      <c r="AP45" s="66"/>
      <c r="AQ45" s="66"/>
      <c r="AR45" s="66"/>
      <c r="AS45" s="66">
        <f>G23</f>
        <v>1</v>
      </c>
      <c r="AT45" s="66">
        <f>S23</f>
        <v>3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4:113" x14ac:dyDescent="0.25">
      <c r="G46" s="63">
        <v>1</v>
      </c>
      <c r="H46" s="177" t="str">
        <f>IF(ISNA(VLOOKUP(G46,AI38:BJ41,3,FALSE)),"",VLOOKUP(G46,AI38:BJ41,3,FALSE))</f>
        <v xml:space="preserve">VENETO </v>
      </c>
      <c r="I46" s="177"/>
      <c r="J46" s="177"/>
      <c r="K46" s="177"/>
      <c r="L46" s="177"/>
      <c r="M46" s="177"/>
      <c r="N46" s="177"/>
      <c r="O46" s="177"/>
      <c r="P46" s="168">
        <f>IF(H46="","",IF(AND(Z36="",AC36="",Z37="",AC37=""),"",VLOOKUP(G46,AI38:BJ41,15,FALSE)))</f>
        <v>6</v>
      </c>
      <c r="Q46" s="168"/>
      <c r="R46" s="63">
        <f>IF(H46="","",IF(AND(Z36="",AC36="",Z37="",AC37=""),"",VLOOKUP(G46,AI38:BJ41,17,FALSE)))</f>
        <v>3</v>
      </c>
      <c r="S46" s="63">
        <f>IF(H46="","",IF(AND(Z36="",AC36="",Z37="",AC37=""),"",VLOOKUP(G46,AI38:BJ41,19,FALSE)))</f>
        <v>3</v>
      </c>
      <c r="T46" s="63">
        <f>IF(H46="","",IF(AND(Z36="",AC36="",Z37="",AC37=""),"",VLOOKUP(G46,AI38:BJ41,21,FALSE)))</f>
        <v>0</v>
      </c>
      <c r="U46" s="173">
        <f>IF(H46="","",IF(AND(Z36="",AC36="",Z37="",AC37=""),"",VLOOKUP(G46,AI38:BJ41,23,FALSE)))</f>
        <v>12</v>
      </c>
      <c r="V46" s="173"/>
      <c r="W46" s="173">
        <f>IF(H46="","",IF(AND(Z36="",AC36="",Z37="",AC37=""),"",VLOOKUP(G46,AI38:BJ41,25,FALSE)))</f>
        <v>5</v>
      </c>
      <c r="X46" s="173"/>
      <c r="Y46" s="173">
        <f>IF(H46="","",IF(AND(Z36="",AC36="",Z37="",AC37=""),"",VLOOKUP(G46,AI38:BJ41,27,FALSE)))</f>
        <v>7</v>
      </c>
      <c r="Z46" s="173"/>
      <c r="AH46" s="66"/>
      <c r="AI46" s="22" t="str">
        <f>H24</f>
        <v>FRIULI VENEZIA GIULIA</v>
      </c>
      <c r="AJ46" s="66"/>
      <c r="AK46" s="66"/>
      <c r="AL46" s="66"/>
      <c r="AM46" s="66"/>
      <c r="AN46" s="66"/>
      <c r="AO46" s="66"/>
      <c r="AP46" s="66"/>
      <c r="AQ46" s="66"/>
      <c r="AR46" s="66"/>
      <c r="AS46" s="66">
        <f>G24</f>
        <v>2</v>
      </c>
      <c r="AT46" s="66">
        <f>S24</f>
        <v>2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</row>
    <row r="47" spans="4:113" x14ac:dyDescent="0.25">
      <c r="G47" s="63">
        <v>2</v>
      </c>
      <c r="H47" s="177" t="str">
        <f>IF(ISNA(VLOOKUP(G47,AI38:BJ41,3,FALSE)),"",VLOOKUP(G47,AI38:BJ41,3,FALSE))</f>
        <v>UMBRIA</v>
      </c>
      <c r="I47" s="177"/>
      <c r="J47" s="177"/>
      <c r="K47" s="177"/>
      <c r="L47" s="177"/>
      <c r="M47" s="177"/>
      <c r="N47" s="177"/>
      <c r="O47" s="177"/>
      <c r="P47" s="168">
        <f>IF(H47="","",IF(AND(Z36="",AC36="",Z37="",AC37=""),"",VLOOKUP(G47,AI38:BJ41,15,FALSE)))</f>
        <v>4</v>
      </c>
      <c r="Q47" s="168"/>
      <c r="R47" s="63">
        <f>IF(H47="","",IF(AND(Z36="",AC36="",Z37="",AC37=""),"",VLOOKUP(G47,AI38:BJ41,17,FALSE)))</f>
        <v>3</v>
      </c>
      <c r="S47" s="63">
        <f>IF(H47="","",IF(AND(Z36="",AC36="",Z37="",AC37=""),"",VLOOKUP(G47,AI38:BJ41,19,FALSE)))</f>
        <v>2</v>
      </c>
      <c r="T47" s="63">
        <f>IF(H47="","",IF(AND(Z36="",AC36="",Z37="",AC37=""),"",VLOOKUP(G47,AI38:BJ41,21,FALSE)))</f>
        <v>1</v>
      </c>
      <c r="U47" s="173">
        <f>IF(H47="","",IF(AND(Z36="",AC36="",Z37="",AC37=""),"",VLOOKUP(G47,AI38:BJ41,23,FALSE)))</f>
        <v>11</v>
      </c>
      <c r="V47" s="173"/>
      <c r="W47" s="173">
        <f>IF(H47="","",IF(AND(Z36="",AC36="",Z37="",AC37=""),"",VLOOKUP(G47,AI38:BJ41,25,FALSE)))</f>
        <v>7</v>
      </c>
      <c r="X47" s="173"/>
      <c r="Y47" s="173">
        <f>IF(H47="","",IF(AND(Z36="",AC36="",Z37="",AC37=""),"",VLOOKUP(G47,AI38:BJ41,27,FALSE)))</f>
        <v>4</v>
      </c>
      <c r="Z47" s="173"/>
      <c r="AH47" s="66"/>
      <c r="AI47" s="22" t="str">
        <f>H25</f>
        <v>LAZIO</v>
      </c>
      <c r="AJ47" s="66"/>
      <c r="AK47" s="66"/>
      <c r="AL47" s="66"/>
      <c r="AM47" s="66"/>
      <c r="AN47" s="66"/>
      <c r="AO47" s="66"/>
      <c r="AP47" s="66"/>
      <c r="AQ47" s="66"/>
      <c r="AR47" s="66"/>
      <c r="AS47" s="66">
        <f>G25</f>
        <v>3</v>
      </c>
      <c r="AT47" s="66">
        <f>S25</f>
        <v>1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</row>
    <row r="48" spans="4:113" x14ac:dyDescent="0.25">
      <c r="G48" s="63">
        <v>3</v>
      </c>
      <c r="H48" s="177" t="str">
        <f>IF(ISNA(VLOOKUP(G48,AI38:BJ41,3,FALSE)),"",VLOOKUP(G48,AI38:BJ41,3,FALSE))</f>
        <v>LOMBARDIA</v>
      </c>
      <c r="I48" s="177"/>
      <c r="J48" s="177"/>
      <c r="K48" s="177"/>
      <c r="L48" s="177"/>
      <c r="M48" s="177"/>
      <c r="N48" s="177"/>
      <c r="O48" s="177"/>
      <c r="P48" s="168">
        <f>IF(H48="","",IF(AND(Z36="",AC36="",Z37="",AC37=""),"",VLOOKUP(G48,AI38:BJ41,15,FALSE)))</f>
        <v>2</v>
      </c>
      <c r="Q48" s="168"/>
      <c r="R48" s="63">
        <f>IF(H48="","",IF(AND(Z36="",AC36="",Z37="",AC37=""),"",VLOOKUP(G48,AI38:BJ41,17,FALSE)))</f>
        <v>3</v>
      </c>
      <c r="S48" s="63">
        <f>IF(H48="","",IF(AND(Z36="",AC36="",Z37="",AC37=""),"",VLOOKUP(G48,AI38:BJ41,19,FALSE)))</f>
        <v>1</v>
      </c>
      <c r="T48" s="63">
        <f>IF(H48="","",IF(AND(Z36="",AC36="",Z37="",AC37=""),"",VLOOKUP(G48,AI38:BJ41,21,FALSE)))</f>
        <v>2</v>
      </c>
      <c r="U48" s="173">
        <f>IF(H48="","",IF(AND(Z36="",AC36="",Z37="",AC37=""),"",VLOOKUP(G48,AI38:BJ41,23,FALSE)))</f>
        <v>6</v>
      </c>
      <c r="V48" s="173"/>
      <c r="W48" s="173">
        <f>IF(H48="","",IF(AND(Z36="",AC36="",Z37="",AC37=""),"",VLOOKUP(G48,AI38:BJ41,25,FALSE)))</f>
        <v>9</v>
      </c>
      <c r="X48" s="173"/>
      <c r="Y48" s="173">
        <f>IF(H48="","",IF(AND(Z36="",AC36="",Z37="",AC37=""),"",VLOOKUP(G48,AI38:BJ41,27,FALSE)))</f>
        <v>-3</v>
      </c>
      <c r="Z48" s="173"/>
      <c r="AH48" s="66"/>
      <c r="AI48" s="22" t="str">
        <f>H26</f>
        <v>PIEMONTE</v>
      </c>
      <c r="AJ48" s="66"/>
      <c r="AK48" s="66"/>
      <c r="AL48" s="66"/>
      <c r="AM48" s="66"/>
      <c r="AN48" s="66"/>
      <c r="AO48" s="66"/>
      <c r="AP48" s="66"/>
      <c r="AQ48" s="66"/>
      <c r="AR48" s="66"/>
      <c r="AS48" s="66">
        <f>G26</f>
        <v>4</v>
      </c>
      <c r="AT48" s="66">
        <f>S26</f>
        <v>0</v>
      </c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</row>
    <row r="49" spans="1:113" x14ac:dyDescent="0.25">
      <c r="G49" s="63">
        <v>4</v>
      </c>
      <c r="H49" s="177" t="str">
        <f>IF(ISNA(VLOOKUP(G49,AI38:BJ41,3,FALSE)),"",VLOOKUP(G49,AI38:BJ41,3,FALSE))</f>
        <v>MARCHE</v>
      </c>
      <c r="I49" s="177"/>
      <c r="J49" s="177"/>
      <c r="K49" s="177"/>
      <c r="L49" s="177"/>
      <c r="M49" s="177"/>
      <c r="N49" s="177"/>
      <c r="O49" s="177"/>
      <c r="P49" s="168">
        <f>IF(H49="","",IF(AND(Z36="",AC36="",Z37="",AC37=""),"",VLOOKUP(G49,AI38:BJ41,15,FALSE)))</f>
        <v>0</v>
      </c>
      <c r="Q49" s="168"/>
      <c r="R49" s="63">
        <f>IF(H49="","",IF(AND(Z36="",AC36="",Z37="",AC37=""),"",VLOOKUP(G49,AI38:BJ41,17,FALSE)))</f>
        <v>3</v>
      </c>
      <c r="S49" s="63">
        <f>IF(H49="","",IF(AND(Z36="",AC36="",Z37="",AC37=""),"",VLOOKUP(G49,AI38:BJ41,19,FALSE)))</f>
        <v>0</v>
      </c>
      <c r="T49" s="63">
        <f>IF(H49="","",IF(AND(Z36="",AC36="",Z37="",AC37=""),"",VLOOKUP(G49,AI38:BJ41,21,FALSE)))</f>
        <v>3</v>
      </c>
      <c r="U49" s="173">
        <f>IF(H49="","",IF(AND(Z36="",AC36="",Z37="",AC37=""),"",VLOOKUP(G49,AI38:BJ41,23,FALSE)))</f>
        <v>4</v>
      </c>
      <c r="V49" s="173"/>
      <c r="W49" s="173">
        <f>IF(H49="","",IF(AND(Z36="",AC36="",Z37="",AC37=""),"",VLOOKUP(G49,AI38:BJ41,25,FALSE)))</f>
        <v>12</v>
      </c>
      <c r="X49" s="173"/>
      <c r="Y49" s="173">
        <f>IF(H49="","",IF(AND(Z36="",AC36="",Z37="",AC37=""),"",VLOOKUP(G49,AI38:BJ41,27,FALSE)))</f>
        <v>-8</v>
      </c>
      <c r="Z49" s="173"/>
      <c r="AH49" s="66"/>
      <c r="AI49" s="22" t="str">
        <f>H46</f>
        <v xml:space="preserve">VENETO </v>
      </c>
      <c r="AJ49" s="66"/>
      <c r="AK49" s="66"/>
      <c r="AL49" s="66"/>
      <c r="AM49" s="66"/>
      <c r="AN49" s="66"/>
      <c r="AO49" s="66"/>
      <c r="AP49" s="66"/>
      <c r="AQ49" s="66"/>
      <c r="AR49" s="66"/>
      <c r="AS49" s="66">
        <f>G46</f>
        <v>1</v>
      </c>
      <c r="AT49" s="66">
        <f>S46</f>
        <v>3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</row>
    <row r="50" spans="1:113" x14ac:dyDescent="0.25">
      <c r="A50" s="65"/>
      <c r="B50" s="65"/>
      <c r="C50" s="65"/>
      <c r="D50" s="65"/>
      <c r="E50" s="65"/>
      <c r="F50" s="65"/>
      <c r="G50" s="65"/>
      <c r="H50" s="192"/>
      <c r="I50" s="192"/>
      <c r="J50" s="192"/>
      <c r="K50" s="192"/>
      <c r="L50" s="192"/>
      <c r="M50" s="192"/>
      <c r="N50" s="192"/>
      <c r="O50" s="192"/>
      <c r="P50" s="191"/>
      <c r="Q50" s="191"/>
      <c r="R50" s="65"/>
      <c r="S50" s="65"/>
      <c r="T50" s="65"/>
      <c r="U50" s="191"/>
      <c r="V50" s="191"/>
      <c r="W50" s="191"/>
      <c r="X50" s="191"/>
      <c r="Y50" s="191"/>
      <c r="Z50" s="191"/>
      <c r="AA50" s="65"/>
      <c r="AB50" s="65"/>
      <c r="AC50" s="65"/>
      <c r="AD50" s="65"/>
      <c r="AE50" s="65"/>
      <c r="AF50" s="65"/>
      <c r="AG50" s="65"/>
      <c r="AH50" s="60"/>
      <c r="AI50" s="47" t="str">
        <f>H47</f>
        <v>UMBRIA</v>
      </c>
      <c r="AJ50" s="60"/>
      <c r="AK50" s="60"/>
      <c r="AL50" s="60"/>
      <c r="AM50" s="60"/>
      <c r="AN50" s="60"/>
      <c r="AO50" s="60"/>
      <c r="AP50" s="60"/>
      <c r="AQ50" s="60"/>
      <c r="AR50" s="60"/>
      <c r="AS50" s="60">
        <f>G47</f>
        <v>2</v>
      </c>
      <c r="AT50" s="60">
        <f>S47</f>
        <v>2</v>
      </c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</row>
    <row r="51" spans="1:113" x14ac:dyDescent="0.25">
      <c r="A51" s="65"/>
      <c r="B51" s="65"/>
      <c r="C51" s="65"/>
      <c r="D51" s="65"/>
      <c r="E51" s="65"/>
      <c r="F51" s="65"/>
      <c r="G51" s="65"/>
      <c r="H51" s="64"/>
      <c r="I51" s="65"/>
      <c r="J51" s="65"/>
      <c r="K51" s="65"/>
      <c r="L51" s="65"/>
      <c r="M51" s="65"/>
      <c r="N51" s="65"/>
      <c r="O51" s="65"/>
      <c r="P51" s="65"/>
      <c r="Q51" s="64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47" t="str">
        <f>H48</f>
        <v>LOMBARDIA</v>
      </c>
      <c r="AJ51" s="60"/>
      <c r="AK51" s="60"/>
      <c r="AL51" s="60"/>
      <c r="AM51" s="60"/>
      <c r="AN51" s="60"/>
      <c r="AO51" s="60"/>
      <c r="AP51" s="60"/>
      <c r="AQ51" s="60"/>
      <c r="AR51" s="60"/>
      <c r="AS51" s="60">
        <f>G48</f>
        <v>3</v>
      </c>
      <c r="AT51" s="60">
        <f>S48</f>
        <v>1</v>
      </c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</row>
    <row r="52" spans="1:113" x14ac:dyDescent="0.25">
      <c r="A52" s="65"/>
      <c r="B52" s="65"/>
      <c r="C52" s="65"/>
      <c r="D52" s="65"/>
      <c r="E52" s="65"/>
      <c r="F52" s="65"/>
      <c r="G52" s="259" t="s">
        <v>85</v>
      </c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1"/>
      <c r="AE52" s="65"/>
      <c r="AF52" s="65"/>
      <c r="AG52" s="65"/>
      <c r="AH52" s="65"/>
      <c r="AI52" s="47" t="str">
        <f>H49</f>
        <v>MARCHE</v>
      </c>
      <c r="AJ52" s="60"/>
      <c r="AK52" s="60"/>
      <c r="AL52" s="60"/>
      <c r="AM52" s="60"/>
      <c r="AN52" s="60"/>
      <c r="AO52" s="60"/>
      <c r="AP52" s="60"/>
      <c r="AQ52" s="60"/>
      <c r="AR52" s="60"/>
      <c r="AS52" s="60">
        <f>G49</f>
        <v>4</v>
      </c>
      <c r="AT52" s="60">
        <f>S49</f>
        <v>0</v>
      </c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</row>
    <row r="53" spans="1:113" x14ac:dyDescent="0.25">
      <c r="A53" s="65"/>
      <c r="B53" s="65"/>
      <c r="C53" s="65"/>
      <c r="D53" s="65"/>
      <c r="E53" s="65"/>
      <c r="F53" s="65"/>
      <c r="G53" s="65"/>
      <c r="H53" s="64"/>
      <c r="I53" s="65"/>
      <c r="J53" s="65"/>
      <c r="K53" s="65"/>
      <c r="L53" s="65"/>
      <c r="M53" s="65"/>
      <c r="N53" s="65"/>
      <c r="O53" s="65"/>
      <c r="P53" s="65"/>
      <c r="Q53" s="64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</row>
    <row r="54" spans="1:113" x14ac:dyDescent="0.25">
      <c r="A54" s="65"/>
      <c r="B54" s="65"/>
      <c r="C54" s="65"/>
      <c r="D54" s="65"/>
      <c r="E54" s="65"/>
      <c r="F54" s="65"/>
      <c r="G54" s="65">
        <v>1</v>
      </c>
      <c r="H54" s="191" t="str">
        <f>IF(AND(R23=3,R24=3,R25=3,R26=3),H23,"")</f>
        <v>EMILIA ROMAGNA</v>
      </c>
      <c r="I54" s="191"/>
      <c r="J54" s="191"/>
      <c r="K54" s="191"/>
      <c r="L54" s="191"/>
      <c r="M54" s="191"/>
      <c r="N54" s="191"/>
      <c r="O54" s="191"/>
      <c r="P54" s="62" t="s">
        <v>68</v>
      </c>
      <c r="Q54" s="191" t="str">
        <f>IF(AND(R46=3,R47=3,R48=3,R49=3),H47,"")</f>
        <v>UMBRIA</v>
      </c>
      <c r="R54" s="191"/>
      <c r="S54" s="191"/>
      <c r="T54" s="191"/>
      <c r="U54" s="191"/>
      <c r="V54" s="191"/>
      <c r="W54" s="191"/>
      <c r="X54" s="191"/>
      <c r="Y54" s="65"/>
      <c r="Z54" s="178">
        <v>1</v>
      </c>
      <c r="AA54" s="179"/>
      <c r="AB54" s="16" t="s">
        <v>69</v>
      </c>
      <c r="AC54" s="178">
        <v>4</v>
      </c>
      <c r="AD54" s="179"/>
      <c r="AE54" s="65"/>
      <c r="AF54" s="65"/>
      <c r="AG54" s="65"/>
      <c r="AH54" s="65"/>
      <c r="AI54" s="99">
        <f>IF(AND(Z13&lt;&gt;"",Z14&lt;&gt;"",Z15&lt;&gt;"",Z16&lt;&gt;"",Z17&lt;&gt;"",Z18&lt;&gt;"",AC13&lt;&gt;"",AC14&lt;&gt;"",AC15&lt;&gt;"",AC16&lt;&gt;"",AC17&lt;&gt;"",AC18&lt;&gt;""),1,"")</f>
        <v>1</v>
      </c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</row>
    <row r="55" spans="1:113" x14ac:dyDescent="0.25">
      <c r="A55" s="65"/>
      <c r="B55" s="65"/>
      <c r="C55" s="65"/>
      <c r="D55" s="65"/>
      <c r="E55" s="65"/>
      <c r="F55" s="65"/>
      <c r="G55" s="65"/>
      <c r="H55" s="64"/>
      <c r="I55" s="65"/>
      <c r="J55" s="65"/>
      <c r="K55" s="65"/>
      <c r="L55" s="65"/>
      <c r="M55" s="65"/>
      <c r="N55" s="65"/>
      <c r="O55" s="65"/>
      <c r="P55" s="65"/>
      <c r="Q55" s="64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99">
        <f>IF(AND(Z36&lt;&gt;"",Z37&lt;&gt;"",Z38&lt;&gt;"",Z39&lt;&gt;"",Z40&lt;&gt;"",Z41&lt;&gt;"",AC36&lt;&gt;"",AC37&lt;&gt;"",AC38&lt;&gt;"",AC39&lt;&gt;"",AC40&lt;&gt;"",AC41&lt;&gt;""),1,"")</f>
        <v>1</v>
      </c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</row>
    <row r="56" spans="1:113" x14ac:dyDescent="0.25">
      <c r="A56" s="65"/>
      <c r="B56" s="65"/>
      <c r="C56" s="65"/>
      <c r="D56" s="65"/>
      <c r="E56" s="65"/>
      <c r="F56" s="65"/>
      <c r="G56" s="65">
        <v>2</v>
      </c>
      <c r="H56" s="191" t="str">
        <f>IF(AND(R46=3,R47=3,R48=3,R49=3),H46,"")</f>
        <v xml:space="preserve">VENETO </v>
      </c>
      <c r="I56" s="191"/>
      <c r="J56" s="191"/>
      <c r="K56" s="191"/>
      <c r="L56" s="191"/>
      <c r="M56" s="191"/>
      <c r="N56" s="191"/>
      <c r="O56" s="191"/>
      <c r="P56" s="62" t="s">
        <v>68</v>
      </c>
      <c r="Q56" s="191" t="str">
        <f>IF(AND(R23=3,R24=3,R25=3,R26=3),H24,"")</f>
        <v>FRIULI VENEZIA GIULIA</v>
      </c>
      <c r="R56" s="191"/>
      <c r="S56" s="191"/>
      <c r="T56" s="191"/>
      <c r="U56" s="191"/>
      <c r="V56" s="191"/>
      <c r="W56" s="191"/>
      <c r="X56" s="191"/>
      <c r="Y56" s="65"/>
      <c r="Z56" s="178">
        <v>2</v>
      </c>
      <c r="AA56" s="179"/>
      <c r="AB56" s="16" t="s">
        <v>69</v>
      </c>
      <c r="AC56" s="178">
        <v>4</v>
      </c>
      <c r="AD56" s="179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</row>
    <row r="57" spans="1:113" x14ac:dyDescent="0.25">
      <c r="A57" s="65"/>
      <c r="B57" s="65"/>
      <c r="C57" s="65"/>
      <c r="D57" s="65"/>
      <c r="E57" s="65"/>
      <c r="F57" s="65"/>
      <c r="G57" s="65"/>
      <c r="H57" s="64"/>
      <c r="I57" s="65"/>
      <c r="J57" s="65"/>
      <c r="K57" s="65"/>
      <c r="L57" s="65"/>
      <c r="M57" s="65"/>
      <c r="N57" s="65"/>
      <c r="O57" s="65"/>
      <c r="P57" s="65"/>
      <c r="Q57" s="64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</row>
    <row r="58" spans="1:113" x14ac:dyDescent="0.25">
      <c r="A58" s="65"/>
      <c r="B58" s="65"/>
      <c r="C58" s="65"/>
      <c r="D58" s="65"/>
      <c r="E58" s="65"/>
      <c r="F58" s="65"/>
      <c r="G58" s="65"/>
      <c r="H58" s="64"/>
      <c r="I58" s="65"/>
      <c r="J58" s="65"/>
      <c r="K58" s="65"/>
      <c r="L58" s="65"/>
      <c r="M58" s="65"/>
      <c r="N58" s="65"/>
      <c r="O58" s="65"/>
      <c r="P58" s="65"/>
      <c r="Q58" s="64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</row>
    <row r="59" spans="1:113" x14ac:dyDescent="0.25">
      <c r="A59" s="65"/>
      <c r="B59" s="65"/>
      <c r="C59" s="65"/>
      <c r="D59" s="65"/>
      <c r="E59" s="65"/>
      <c r="F59" s="65"/>
      <c r="G59" s="259" t="s">
        <v>86</v>
      </c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1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</row>
    <row r="60" spans="1:113" x14ac:dyDescent="0.25">
      <c r="A60" s="65"/>
      <c r="B60" s="65"/>
      <c r="C60" s="65"/>
      <c r="D60" s="65"/>
      <c r="E60" s="65"/>
      <c r="F60" s="65"/>
      <c r="G60" s="65"/>
      <c r="H60" s="64"/>
      <c r="I60" s="65"/>
      <c r="J60" s="65"/>
      <c r="K60" s="65"/>
      <c r="L60" s="65"/>
      <c r="M60" s="65"/>
      <c r="N60" s="65"/>
      <c r="O60" s="65"/>
      <c r="P60" s="65"/>
      <c r="Q60" s="64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</row>
    <row r="61" spans="1:113" x14ac:dyDescent="0.25">
      <c r="A61" s="65"/>
      <c r="B61" s="65"/>
      <c r="C61" s="65"/>
      <c r="D61" s="65"/>
      <c r="E61" s="65"/>
      <c r="F61" s="65"/>
      <c r="G61" s="65">
        <v>1</v>
      </c>
      <c r="H61" s="191" t="str">
        <f>IF(Z54&gt;AC54,H54,IF(AC54&gt;Z54,Q54,""))</f>
        <v>UMBRIA</v>
      </c>
      <c r="I61" s="191"/>
      <c r="J61" s="191"/>
      <c r="K61" s="191"/>
      <c r="L61" s="191"/>
      <c r="M61" s="191"/>
      <c r="N61" s="191"/>
      <c r="O61" s="191"/>
      <c r="P61" s="65" t="s">
        <v>68</v>
      </c>
      <c r="Q61" s="191" t="str">
        <f>IF(Z56&gt;AC56,H56,IF(AC56&gt;Z56,Q56,""))</f>
        <v>FRIULI VENEZIA GIULIA</v>
      </c>
      <c r="R61" s="191"/>
      <c r="S61" s="191"/>
      <c r="T61" s="191"/>
      <c r="U61" s="191"/>
      <c r="V61" s="191"/>
      <c r="W61" s="191"/>
      <c r="X61" s="191"/>
      <c r="Y61" s="65"/>
      <c r="Z61" s="178">
        <v>4</v>
      </c>
      <c r="AA61" s="179"/>
      <c r="AB61" s="16" t="s">
        <v>69</v>
      </c>
      <c r="AC61" s="178">
        <v>1</v>
      </c>
      <c r="AD61" s="179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</row>
    <row r="62" spans="1:113" x14ac:dyDescent="0.25">
      <c r="A62" s="65"/>
      <c r="B62" s="65"/>
      <c r="C62" s="65"/>
      <c r="D62" s="65"/>
      <c r="E62" s="65"/>
      <c r="F62" s="65"/>
      <c r="G62" s="65"/>
      <c r="H62" s="64"/>
      <c r="I62" s="65"/>
      <c r="J62" s="65"/>
      <c r="K62" s="65"/>
      <c r="L62" s="65"/>
      <c r="M62" s="65"/>
      <c r="N62" s="65"/>
      <c r="O62" s="65"/>
      <c r="P62" s="65"/>
      <c r="Q62" s="64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</row>
    <row r="63" spans="1:113" x14ac:dyDescent="0.25">
      <c r="A63" s="65"/>
      <c r="B63" s="65"/>
      <c r="C63" s="65"/>
      <c r="D63" s="65"/>
      <c r="E63" s="65"/>
      <c r="F63" s="65"/>
      <c r="G63" s="65"/>
      <c r="H63" s="64"/>
      <c r="I63" s="65"/>
      <c r="J63" s="65"/>
      <c r="K63" s="65"/>
      <c r="L63" s="65"/>
      <c r="M63" s="65"/>
      <c r="N63" s="65"/>
      <c r="O63" s="65"/>
      <c r="P63" s="65"/>
      <c r="Q63" s="64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</row>
    <row r="64" spans="1:113" x14ac:dyDescent="0.25">
      <c r="A64" s="65"/>
      <c r="B64" s="65"/>
      <c r="C64" s="65"/>
      <c r="D64" s="65"/>
      <c r="E64" s="65"/>
      <c r="F64" s="65"/>
      <c r="G64" s="262" t="s">
        <v>107</v>
      </c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4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</row>
    <row r="65" spans="1:112" s="68" customFormat="1" x14ac:dyDescent="0.25">
      <c r="A65" s="65"/>
      <c r="B65" s="65"/>
      <c r="C65" s="65"/>
      <c r="D65" s="65"/>
      <c r="E65" s="65"/>
      <c r="F65" s="65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</row>
    <row r="66" spans="1:112" x14ac:dyDescent="0.25">
      <c r="A66" s="65"/>
      <c r="B66" s="65"/>
      <c r="C66" s="65"/>
      <c r="D66" s="65"/>
      <c r="E66" s="65"/>
      <c r="F66" s="65"/>
      <c r="G66" s="65"/>
      <c r="H66" s="64"/>
      <c r="I66" s="65"/>
      <c r="J66" s="65"/>
      <c r="K66" s="65"/>
      <c r="L66" s="65"/>
      <c r="M66" s="65"/>
      <c r="N66" s="65"/>
      <c r="O66" s="65"/>
      <c r="P66" s="65"/>
      <c r="Q66" s="197" t="s">
        <v>60</v>
      </c>
      <c r="R66" s="197"/>
      <c r="S66" s="197" t="s">
        <v>90</v>
      </c>
      <c r="T66" s="197"/>
      <c r="U66" s="197" t="s">
        <v>91</v>
      </c>
      <c r="V66" s="197"/>
      <c r="W66" s="198" t="s">
        <v>92</v>
      </c>
      <c r="X66" s="198"/>
      <c r="Y66" s="198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</row>
    <row r="67" spans="1:112" x14ac:dyDescent="0.25">
      <c r="A67" s="65"/>
      <c r="B67" s="65"/>
      <c r="C67" s="65"/>
      <c r="D67" s="65"/>
      <c r="E67" s="65"/>
      <c r="F67" s="65"/>
      <c r="G67" s="70">
        <v>1</v>
      </c>
      <c r="H67" s="193" t="str">
        <f>IF(Z61&gt;AC61,H61,IF(AC61&gt;Z61,Q61,""))</f>
        <v>UMBRIA</v>
      </c>
      <c r="I67" s="193"/>
      <c r="J67" s="193"/>
      <c r="K67" s="193"/>
      <c r="L67" s="193"/>
      <c r="M67" s="193"/>
      <c r="N67" s="193"/>
      <c r="O67" s="193"/>
      <c r="P67" s="69"/>
      <c r="Q67" s="178">
        <f>IF(H67="","",IF(VLOOKUP(H67,$AI$45:$AT$52,12,FALSE)&gt;0,16,0))</f>
        <v>16</v>
      </c>
      <c r="R67" s="179"/>
      <c r="S67" s="178">
        <f>IF(H67="","",IF(VLOOKUP(H67,$AI$45:$AT$52,11,FALSE)=1,VLOOKUP(H67,$AI$45:$AT$52,11,FALSE)*2,0))</f>
        <v>0</v>
      </c>
      <c r="T67" s="179"/>
      <c r="U67" s="178">
        <f t="shared" ref="U67:U74" si="10">IF(H67="","",VLOOKUP(H67,$AI$45:$AT$52,12,FALSE))</f>
        <v>2</v>
      </c>
      <c r="V67" s="179"/>
      <c r="W67" s="195">
        <f>SUM(Q67:V67)</f>
        <v>18</v>
      </c>
      <c r="X67" s="195"/>
      <c r="Y67" s="196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</row>
    <row r="68" spans="1:112" x14ac:dyDescent="0.25">
      <c r="A68" s="65"/>
      <c r="B68" s="65"/>
      <c r="C68" s="65"/>
      <c r="D68" s="65"/>
      <c r="E68" s="65"/>
      <c r="F68" s="65"/>
      <c r="G68" s="70">
        <v>2</v>
      </c>
      <c r="H68" s="193" t="str">
        <f>IF(Z61&lt;AC61,H61,IF(AC61&lt;Z61,Q61,""))</f>
        <v>FRIULI VENEZIA GIULIA</v>
      </c>
      <c r="I68" s="193"/>
      <c r="J68" s="193"/>
      <c r="K68" s="193"/>
      <c r="L68" s="193"/>
      <c r="M68" s="193"/>
      <c r="N68" s="193"/>
      <c r="O68" s="193"/>
      <c r="P68" s="69"/>
      <c r="Q68" s="178">
        <f>IF(H68="","",IF(VLOOKUP(H68,$AI$45:$AT$52,12,FALSE)&gt;0,8,0))</f>
        <v>8</v>
      </c>
      <c r="R68" s="179"/>
      <c r="S68" s="178">
        <f t="shared" ref="S68:S74" si="11">IF(H68="","",IF(VLOOKUP(H68,$AI$45:$AT$52,11,FALSE)=1,VLOOKUP(H68,$AI$45:$AT$52,11,FALSE)*2,0))</f>
        <v>0</v>
      </c>
      <c r="T68" s="179"/>
      <c r="U68" s="178">
        <f t="shared" si="10"/>
        <v>2</v>
      </c>
      <c r="V68" s="179"/>
      <c r="W68" s="195">
        <f t="shared" ref="W68:W74" si="12">SUM(Q68:V68)</f>
        <v>10</v>
      </c>
      <c r="X68" s="195"/>
      <c r="Y68" s="196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</row>
    <row r="69" spans="1:112" x14ac:dyDescent="0.25">
      <c r="A69" s="65"/>
      <c r="B69" s="65"/>
      <c r="C69" s="65"/>
      <c r="D69" s="65"/>
      <c r="E69" s="65"/>
      <c r="F69" s="65"/>
      <c r="G69" s="70">
        <v>3</v>
      </c>
      <c r="H69" s="193" t="str">
        <f>IF(Z54&lt;AC54,H54,IF(AC54&lt;Z54,Q54,""))</f>
        <v>EMILIA ROMAGNA</v>
      </c>
      <c r="I69" s="193"/>
      <c r="J69" s="193"/>
      <c r="K69" s="193"/>
      <c r="L69" s="193"/>
      <c r="M69" s="193"/>
      <c r="N69" s="193"/>
      <c r="O69" s="193"/>
      <c r="P69" s="69"/>
      <c r="Q69" s="178">
        <f>IF(H69="","",IF(VLOOKUP(H69,$AI$45:$AT$52,12,FALSE)&gt;0,4,0))</f>
        <v>4</v>
      </c>
      <c r="R69" s="179"/>
      <c r="S69" s="178">
        <f t="shared" si="11"/>
        <v>2</v>
      </c>
      <c r="T69" s="179"/>
      <c r="U69" s="178">
        <f t="shared" si="10"/>
        <v>3</v>
      </c>
      <c r="V69" s="179"/>
      <c r="W69" s="195">
        <f t="shared" si="12"/>
        <v>9</v>
      </c>
      <c r="X69" s="195"/>
      <c r="Y69" s="196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</row>
    <row r="70" spans="1:112" x14ac:dyDescent="0.25">
      <c r="A70" s="65"/>
      <c r="B70" s="65"/>
      <c r="C70" s="65"/>
      <c r="D70" s="65"/>
      <c r="E70" s="65"/>
      <c r="F70" s="65"/>
      <c r="G70" s="70">
        <v>3</v>
      </c>
      <c r="H70" s="193" t="str">
        <f>IF(Z56&lt;AC56,H56,IF(AC56&lt;Z56,Q56,""))</f>
        <v xml:space="preserve">VENETO </v>
      </c>
      <c r="I70" s="193"/>
      <c r="J70" s="193"/>
      <c r="K70" s="193"/>
      <c r="L70" s="193"/>
      <c r="M70" s="193"/>
      <c r="N70" s="193"/>
      <c r="O70" s="193"/>
      <c r="P70" s="69"/>
      <c r="Q70" s="178">
        <f>IF(H70="","",IF(VLOOKUP(H70,$AI$45:$AT$52,12,FALSE)&gt;0,4,0))</f>
        <v>4</v>
      </c>
      <c r="R70" s="179"/>
      <c r="S70" s="178">
        <f t="shared" si="11"/>
        <v>2</v>
      </c>
      <c r="T70" s="179"/>
      <c r="U70" s="178">
        <f t="shared" si="10"/>
        <v>3</v>
      </c>
      <c r="V70" s="179"/>
      <c r="W70" s="195">
        <f t="shared" si="12"/>
        <v>9</v>
      </c>
      <c r="X70" s="195"/>
      <c r="Y70" s="196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</row>
    <row r="71" spans="1:112" x14ac:dyDescent="0.25">
      <c r="A71" s="65"/>
      <c r="B71" s="65"/>
      <c r="C71" s="65"/>
      <c r="D71" s="65"/>
      <c r="E71" s="65"/>
      <c r="F71" s="65"/>
      <c r="G71" s="70">
        <v>5</v>
      </c>
      <c r="H71" s="193" t="str">
        <f>IF(AI54="","",H25)</f>
        <v>LAZIO</v>
      </c>
      <c r="I71" s="193"/>
      <c r="J71" s="193"/>
      <c r="K71" s="193"/>
      <c r="L71" s="193"/>
      <c r="M71" s="193"/>
      <c r="N71" s="193"/>
      <c r="O71" s="193"/>
      <c r="P71" s="69"/>
      <c r="Q71" s="178">
        <f>IF(H71="","",IF(VLOOKUP(H71,$AI$45:$AT$52,12,FALSE)&gt;0,0,0))</f>
        <v>0</v>
      </c>
      <c r="R71" s="179"/>
      <c r="S71" s="178">
        <f t="shared" si="11"/>
        <v>0</v>
      </c>
      <c r="T71" s="179"/>
      <c r="U71" s="178">
        <f t="shared" si="10"/>
        <v>1</v>
      </c>
      <c r="V71" s="179"/>
      <c r="W71" s="195">
        <f t="shared" si="12"/>
        <v>1</v>
      </c>
      <c r="X71" s="195"/>
      <c r="Y71" s="196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</row>
    <row r="72" spans="1:112" x14ac:dyDescent="0.25">
      <c r="A72" s="65"/>
      <c r="B72" s="65"/>
      <c r="C72" s="65"/>
      <c r="D72" s="65"/>
      <c r="E72" s="65"/>
      <c r="F72" s="65"/>
      <c r="G72" s="70">
        <v>5</v>
      </c>
      <c r="H72" s="193" t="str">
        <f>IF(AI55="","",H48)</f>
        <v>LOMBARDIA</v>
      </c>
      <c r="I72" s="193"/>
      <c r="J72" s="193"/>
      <c r="K72" s="193"/>
      <c r="L72" s="193"/>
      <c r="M72" s="193"/>
      <c r="N72" s="193"/>
      <c r="O72" s="193"/>
      <c r="P72" s="69"/>
      <c r="Q72" s="178">
        <f>IF(H72="","",IF(VLOOKUP(H72,$AI$45:$AT$52,12,FALSE)&gt;0,0,0))</f>
        <v>0</v>
      </c>
      <c r="R72" s="179"/>
      <c r="S72" s="178">
        <f t="shared" si="11"/>
        <v>0</v>
      </c>
      <c r="T72" s="179"/>
      <c r="U72" s="178">
        <f t="shared" si="10"/>
        <v>1</v>
      </c>
      <c r="V72" s="179"/>
      <c r="W72" s="195">
        <f t="shared" si="12"/>
        <v>1</v>
      </c>
      <c r="X72" s="195"/>
      <c r="Y72" s="196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</row>
    <row r="73" spans="1:112" x14ac:dyDescent="0.25">
      <c r="A73" s="65"/>
      <c r="B73" s="65"/>
      <c r="C73" s="65"/>
      <c r="D73" s="65"/>
      <c r="E73" s="65"/>
      <c r="F73" s="65"/>
      <c r="G73" s="70">
        <v>5</v>
      </c>
      <c r="H73" s="193" t="str">
        <f>IF(AI54="","",H26)</f>
        <v>PIEMONTE</v>
      </c>
      <c r="I73" s="193"/>
      <c r="J73" s="193"/>
      <c r="K73" s="193"/>
      <c r="L73" s="193"/>
      <c r="M73" s="193"/>
      <c r="N73" s="193"/>
      <c r="O73" s="193"/>
      <c r="P73" s="69"/>
      <c r="Q73" s="178">
        <f>IF(H73="","",IF(VLOOKUP(H73,$AI$45:$AT$52,12,FALSE)&gt;0,0,0))</f>
        <v>0</v>
      </c>
      <c r="R73" s="179"/>
      <c r="S73" s="178">
        <f t="shared" si="11"/>
        <v>0</v>
      </c>
      <c r="T73" s="179"/>
      <c r="U73" s="178">
        <f t="shared" si="10"/>
        <v>0</v>
      </c>
      <c r="V73" s="179"/>
      <c r="W73" s="195">
        <f t="shared" si="12"/>
        <v>0</v>
      </c>
      <c r="X73" s="195"/>
      <c r="Y73" s="196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</row>
    <row r="74" spans="1:112" x14ac:dyDescent="0.25">
      <c r="A74" s="65"/>
      <c r="B74" s="65"/>
      <c r="C74" s="65"/>
      <c r="D74" s="65"/>
      <c r="E74" s="65"/>
      <c r="F74" s="65"/>
      <c r="G74" s="70">
        <v>5</v>
      </c>
      <c r="H74" s="193" t="str">
        <f>IF(AI55="","",H49)</f>
        <v>MARCHE</v>
      </c>
      <c r="I74" s="193"/>
      <c r="J74" s="193"/>
      <c r="K74" s="193"/>
      <c r="L74" s="193"/>
      <c r="M74" s="193"/>
      <c r="N74" s="193"/>
      <c r="O74" s="193"/>
      <c r="P74" s="69"/>
      <c r="Q74" s="178">
        <f>IF(H74="","",IF(VLOOKUP(H74,$AI$45:$AT$52,12,FALSE)&gt;0,0,0))</f>
        <v>0</v>
      </c>
      <c r="R74" s="179"/>
      <c r="S74" s="178">
        <f t="shared" si="11"/>
        <v>0</v>
      </c>
      <c r="T74" s="179"/>
      <c r="U74" s="178">
        <f t="shared" si="10"/>
        <v>0</v>
      </c>
      <c r="V74" s="179"/>
      <c r="W74" s="195">
        <f t="shared" si="12"/>
        <v>0</v>
      </c>
      <c r="X74" s="195"/>
      <c r="Y74" s="196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</row>
    <row r="75" spans="1:112" x14ac:dyDescent="0.25">
      <c r="A75" s="65"/>
      <c r="B75" s="65"/>
      <c r="C75" s="65"/>
      <c r="D75" s="65"/>
      <c r="E75" s="65"/>
      <c r="F75" s="65"/>
      <c r="G75" s="65"/>
      <c r="H75" s="64"/>
      <c r="I75" s="65"/>
      <c r="J75" s="65"/>
      <c r="K75" s="65"/>
      <c r="L75" s="65"/>
      <c r="M75" s="65"/>
      <c r="N75" s="65"/>
      <c r="O75" s="65"/>
      <c r="P75" s="65"/>
      <c r="Q75" s="64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</row>
    <row r="76" spans="1:112" x14ac:dyDescent="0.25">
      <c r="A76" s="65"/>
      <c r="B76" s="65"/>
      <c r="C76" s="65"/>
      <c r="D76" s="65"/>
      <c r="E76" s="65"/>
      <c r="F76" s="65"/>
      <c r="G76" s="65"/>
      <c r="H76" s="64"/>
      <c r="I76" s="65"/>
      <c r="J76" s="65"/>
      <c r="K76" s="65"/>
      <c r="L76" s="65"/>
      <c r="M76" s="65"/>
      <c r="N76" s="65"/>
      <c r="O76" s="65"/>
      <c r="P76" s="65"/>
      <c r="Q76" s="64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</row>
    <row r="77" spans="1:112" x14ac:dyDescent="0.25">
      <c r="A77" s="65"/>
      <c r="B77" s="65"/>
      <c r="C77" s="65"/>
      <c r="D77" s="65"/>
      <c r="E77" s="65"/>
      <c r="F77" s="65"/>
      <c r="G77" s="65"/>
      <c r="H77" s="64"/>
      <c r="I77" s="65"/>
      <c r="J77" s="65"/>
      <c r="K77" s="65"/>
      <c r="L77" s="65"/>
      <c r="M77" s="65"/>
      <c r="N77" s="65"/>
      <c r="O77" s="65"/>
      <c r="P77" s="65"/>
      <c r="Q77" s="64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</row>
    <row r="78" spans="1:112" x14ac:dyDescent="0.25">
      <c r="A78" s="65"/>
      <c r="B78" s="65"/>
      <c r="C78" s="65"/>
      <c r="D78" s="65"/>
      <c r="E78" s="65"/>
      <c r="F78" s="65"/>
      <c r="G78" s="65"/>
      <c r="H78" s="64"/>
      <c r="I78" s="65"/>
      <c r="J78" s="65"/>
      <c r="K78" s="65"/>
      <c r="L78" s="65"/>
      <c r="M78" s="65"/>
      <c r="N78" s="65"/>
      <c r="O78" s="65"/>
      <c r="P78" s="65"/>
      <c r="Q78" s="64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</row>
    <row r="79" spans="1:112" x14ac:dyDescent="0.25">
      <c r="A79" s="65"/>
      <c r="B79" s="65"/>
      <c r="C79" s="65"/>
      <c r="D79" s="65"/>
      <c r="E79" s="65"/>
      <c r="F79" s="65"/>
      <c r="G79" s="65"/>
      <c r="H79" s="64"/>
      <c r="I79" s="65"/>
      <c r="J79" s="65"/>
      <c r="K79" s="65"/>
      <c r="L79" s="65"/>
      <c r="M79" s="65"/>
      <c r="N79" s="65"/>
      <c r="O79" s="65"/>
      <c r="P79" s="65"/>
      <c r="Q79" s="64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</row>
    <row r="80" spans="1:112" x14ac:dyDescent="0.25">
      <c r="A80" s="65"/>
      <c r="B80" s="65"/>
      <c r="C80" s="65"/>
      <c r="D80" s="65"/>
      <c r="E80" s="65"/>
      <c r="F80" s="65"/>
      <c r="G80" s="65"/>
      <c r="H80" s="64"/>
      <c r="I80" s="65"/>
      <c r="J80" s="65"/>
      <c r="K80" s="65"/>
      <c r="L80" s="65"/>
      <c r="M80" s="65"/>
      <c r="N80" s="65"/>
      <c r="O80" s="65"/>
      <c r="P80" s="65"/>
      <c r="Q80" s="64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</row>
    <row r="81" spans="1:112" x14ac:dyDescent="0.25">
      <c r="A81" s="65"/>
      <c r="B81" s="65"/>
      <c r="C81" s="65"/>
      <c r="D81" s="65"/>
      <c r="E81" s="65"/>
      <c r="F81" s="65"/>
      <c r="G81" s="65"/>
      <c r="H81" s="64"/>
      <c r="I81" s="65"/>
      <c r="J81" s="65"/>
      <c r="K81" s="65"/>
      <c r="L81" s="65"/>
      <c r="M81" s="65"/>
      <c r="N81" s="65"/>
      <c r="O81" s="65"/>
      <c r="P81" s="65"/>
      <c r="Q81" s="64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</row>
    <row r="82" spans="1:112" x14ac:dyDescent="0.25">
      <c r="A82" s="65"/>
      <c r="B82" s="65"/>
      <c r="C82" s="65"/>
      <c r="D82" s="65"/>
      <c r="E82" s="65"/>
      <c r="F82" s="65"/>
      <c r="G82" s="65"/>
      <c r="H82" s="64"/>
      <c r="I82" s="65"/>
      <c r="J82" s="65"/>
      <c r="K82" s="65"/>
      <c r="L82" s="65"/>
      <c r="M82" s="65"/>
      <c r="N82" s="65"/>
      <c r="O82" s="65"/>
      <c r="P82" s="65"/>
      <c r="Q82" s="64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</row>
    <row r="83" spans="1:112" x14ac:dyDescent="0.25">
      <c r="A83" s="65"/>
      <c r="B83" s="65"/>
      <c r="C83" s="65"/>
      <c r="D83" s="65"/>
      <c r="E83" s="65"/>
      <c r="F83" s="65"/>
      <c r="G83" s="65"/>
      <c r="H83" s="64"/>
      <c r="I83" s="65"/>
      <c r="J83" s="65"/>
      <c r="K83" s="65"/>
      <c r="L83" s="65"/>
      <c r="M83" s="65"/>
      <c r="N83" s="65"/>
      <c r="O83" s="65"/>
      <c r="P83" s="65"/>
      <c r="Q83" s="64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</row>
    <row r="84" spans="1:112" x14ac:dyDescent="0.25">
      <c r="A84" s="65"/>
      <c r="B84" s="65"/>
      <c r="C84" s="65"/>
      <c r="D84" s="65"/>
      <c r="E84" s="65"/>
      <c r="F84" s="65"/>
      <c r="G84" s="65"/>
      <c r="H84" s="64"/>
      <c r="I84" s="65"/>
      <c r="J84" s="65"/>
      <c r="K84" s="65"/>
      <c r="L84" s="65"/>
      <c r="M84" s="65"/>
      <c r="N84" s="65"/>
      <c r="O84" s="65"/>
      <c r="P84" s="65"/>
      <c r="Q84" s="64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</row>
    <row r="85" spans="1:112" x14ac:dyDescent="0.25">
      <c r="A85" s="65"/>
      <c r="B85" s="65"/>
      <c r="C85" s="65"/>
      <c r="D85" s="65"/>
      <c r="E85" s="65"/>
      <c r="F85" s="65"/>
      <c r="G85" s="65"/>
      <c r="H85" s="64"/>
      <c r="I85" s="65"/>
      <c r="J85" s="65"/>
      <c r="K85" s="65"/>
      <c r="L85" s="65"/>
      <c r="M85" s="65"/>
      <c r="N85" s="65"/>
      <c r="O85" s="65"/>
      <c r="P85" s="65"/>
      <c r="Q85" s="64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</row>
    <row r="86" spans="1:112" x14ac:dyDescent="0.25">
      <c r="A86" s="65"/>
      <c r="B86" s="65"/>
      <c r="C86" s="65"/>
      <c r="D86" s="65"/>
      <c r="E86" s="65"/>
      <c r="F86" s="65"/>
      <c r="G86" s="65"/>
      <c r="H86" s="64"/>
      <c r="I86" s="65"/>
      <c r="J86" s="65"/>
      <c r="K86" s="65"/>
      <c r="L86" s="65"/>
      <c r="M86" s="65"/>
      <c r="N86" s="65"/>
      <c r="O86" s="65"/>
      <c r="P86" s="65"/>
      <c r="Q86" s="64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</row>
    <row r="87" spans="1:112" x14ac:dyDescent="0.25">
      <c r="A87" s="65"/>
      <c r="B87" s="65"/>
      <c r="C87" s="65"/>
      <c r="D87" s="65"/>
      <c r="E87" s="65"/>
      <c r="F87" s="65"/>
      <c r="G87" s="65"/>
      <c r="H87" s="64"/>
      <c r="I87" s="65"/>
      <c r="J87" s="65"/>
      <c r="K87" s="65"/>
      <c r="L87" s="65"/>
      <c r="M87" s="65"/>
      <c r="N87" s="65"/>
      <c r="O87" s="65"/>
      <c r="P87" s="65"/>
      <c r="Q87" s="64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</row>
    <row r="88" spans="1:112" x14ac:dyDescent="0.25">
      <c r="A88" s="65"/>
      <c r="B88" s="65"/>
      <c r="C88" s="65"/>
      <c r="D88" s="65"/>
      <c r="E88" s="65"/>
      <c r="F88" s="65"/>
      <c r="G88" s="65"/>
      <c r="H88" s="64"/>
      <c r="I88" s="65"/>
      <c r="J88" s="65"/>
      <c r="K88" s="65"/>
      <c r="L88" s="65"/>
      <c r="M88" s="65"/>
      <c r="N88" s="65"/>
      <c r="O88" s="65"/>
      <c r="P88" s="65"/>
      <c r="Q88" s="64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</row>
    <row r="89" spans="1:112" x14ac:dyDescent="0.25">
      <c r="A89" s="65"/>
      <c r="B89" s="65"/>
      <c r="C89" s="65"/>
      <c r="D89" s="65"/>
      <c r="E89" s="65"/>
      <c r="F89" s="65"/>
      <c r="G89" s="65"/>
      <c r="H89" s="64"/>
      <c r="I89" s="65"/>
      <c r="J89" s="65"/>
      <c r="K89" s="65"/>
      <c r="L89" s="65"/>
      <c r="M89" s="65"/>
      <c r="N89" s="65"/>
      <c r="O89" s="65"/>
      <c r="P89" s="65"/>
      <c r="Q89" s="64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</row>
    <row r="90" spans="1:112" x14ac:dyDescent="0.25">
      <c r="A90" s="65"/>
      <c r="B90" s="65"/>
      <c r="C90" s="65"/>
      <c r="D90" s="65"/>
      <c r="E90" s="65"/>
      <c r="F90" s="65"/>
      <c r="G90" s="65"/>
      <c r="H90" s="64"/>
      <c r="I90" s="65"/>
      <c r="J90" s="65"/>
      <c r="K90" s="65"/>
      <c r="L90" s="65"/>
      <c r="M90" s="65"/>
      <c r="N90" s="65"/>
      <c r="O90" s="65"/>
      <c r="P90" s="65"/>
      <c r="Q90" s="64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</row>
    <row r="91" spans="1:112" x14ac:dyDescent="0.25">
      <c r="A91" s="65"/>
      <c r="B91" s="65"/>
      <c r="C91" s="65"/>
      <c r="D91" s="65"/>
      <c r="E91" s="65"/>
      <c r="F91" s="65"/>
      <c r="G91" s="65"/>
      <c r="H91" s="64"/>
      <c r="I91" s="65"/>
      <c r="J91" s="65"/>
      <c r="K91" s="65"/>
      <c r="L91" s="65"/>
      <c r="M91" s="65"/>
      <c r="N91" s="65"/>
      <c r="O91" s="65"/>
      <c r="P91" s="65"/>
      <c r="Q91" s="64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</row>
    <row r="92" spans="1:112" x14ac:dyDescent="0.25">
      <c r="A92" s="65"/>
      <c r="B92" s="65"/>
      <c r="C92" s="65"/>
      <c r="D92" s="65"/>
      <c r="E92" s="65"/>
      <c r="F92" s="65"/>
      <c r="G92" s="65"/>
      <c r="H92" s="64"/>
      <c r="I92" s="65"/>
      <c r="J92" s="65"/>
      <c r="K92" s="65"/>
      <c r="L92" s="65"/>
      <c r="M92" s="65"/>
      <c r="N92" s="65"/>
      <c r="O92" s="65"/>
      <c r="P92" s="65"/>
      <c r="Q92" s="64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</row>
    <row r="93" spans="1:112" x14ac:dyDescent="0.25">
      <c r="A93" s="65"/>
      <c r="B93" s="65"/>
      <c r="C93" s="65"/>
      <c r="D93" s="65"/>
      <c r="E93" s="65"/>
      <c r="F93" s="65"/>
      <c r="G93" s="65"/>
      <c r="H93" s="64"/>
      <c r="I93" s="65"/>
      <c r="J93" s="65"/>
      <c r="K93" s="65"/>
      <c r="L93" s="65"/>
      <c r="M93" s="65"/>
      <c r="N93" s="65"/>
      <c r="O93" s="65"/>
      <c r="P93" s="65"/>
      <c r="Q93" s="64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</row>
    <row r="94" spans="1:112" x14ac:dyDescent="0.25">
      <c r="A94" s="65"/>
      <c r="B94" s="65"/>
      <c r="C94" s="65"/>
      <c r="D94" s="65"/>
      <c r="E94" s="65"/>
      <c r="F94" s="65"/>
      <c r="G94" s="65"/>
      <c r="H94" s="64"/>
      <c r="I94" s="65"/>
      <c r="J94" s="65"/>
      <c r="K94" s="65"/>
      <c r="L94" s="65"/>
      <c r="M94" s="65"/>
      <c r="N94" s="65"/>
      <c r="O94" s="65"/>
      <c r="P94" s="65"/>
      <c r="Q94" s="64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</row>
    <row r="95" spans="1:112" x14ac:dyDescent="0.25">
      <c r="A95" s="65"/>
      <c r="B95" s="65"/>
      <c r="C95" s="65"/>
      <c r="D95" s="65"/>
      <c r="E95" s="65"/>
      <c r="F95" s="65"/>
      <c r="G95" s="65"/>
      <c r="H95" s="64"/>
      <c r="I95" s="65"/>
      <c r="J95" s="65"/>
      <c r="K95" s="65"/>
      <c r="L95" s="65"/>
      <c r="M95" s="65"/>
      <c r="N95" s="65"/>
      <c r="O95" s="65"/>
      <c r="P95" s="65"/>
      <c r="Q95" s="64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</row>
    <row r="96" spans="1:112" x14ac:dyDescent="0.25">
      <c r="A96" s="65"/>
      <c r="B96" s="65"/>
      <c r="C96" s="65"/>
      <c r="D96" s="65"/>
      <c r="E96" s="65"/>
      <c r="F96" s="65"/>
      <c r="G96" s="65"/>
      <c r="H96" s="64"/>
      <c r="I96" s="65"/>
      <c r="J96" s="65"/>
      <c r="K96" s="65"/>
      <c r="L96" s="65"/>
      <c r="M96" s="65"/>
      <c r="N96" s="65"/>
      <c r="O96" s="65"/>
      <c r="P96" s="65"/>
      <c r="Q96" s="64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</row>
    <row r="97" spans="1:112" x14ac:dyDescent="0.25">
      <c r="A97" s="65"/>
      <c r="B97" s="65"/>
      <c r="C97" s="65"/>
      <c r="D97" s="65"/>
      <c r="E97" s="65"/>
      <c r="F97" s="65"/>
      <c r="G97" s="65"/>
      <c r="H97" s="64"/>
      <c r="I97" s="65"/>
      <c r="J97" s="65"/>
      <c r="K97" s="65"/>
      <c r="L97" s="65"/>
      <c r="M97" s="65"/>
      <c r="N97" s="65"/>
      <c r="O97" s="65"/>
      <c r="P97" s="65"/>
      <c r="Q97" s="64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</row>
    <row r="98" spans="1:112" x14ac:dyDescent="0.25">
      <c r="A98" s="65"/>
      <c r="B98" s="65"/>
      <c r="C98" s="65"/>
      <c r="D98" s="65"/>
      <c r="E98" s="65"/>
      <c r="F98" s="65"/>
      <c r="G98" s="65"/>
      <c r="H98" s="64"/>
      <c r="I98" s="65"/>
      <c r="J98" s="65"/>
      <c r="K98" s="65"/>
      <c r="L98" s="65"/>
      <c r="M98" s="65"/>
      <c r="N98" s="65"/>
      <c r="O98" s="65"/>
      <c r="P98" s="65"/>
      <c r="Q98" s="64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</row>
    <row r="99" spans="1:112" x14ac:dyDescent="0.25">
      <c r="A99" s="65"/>
      <c r="B99" s="65"/>
      <c r="C99" s="65"/>
      <c r="D99" s="65"/>
      <c r="E99" s="65"/>
      <c r="F99" s="65"/>
      <c r="G99" s="65"/>
      <c r="H99" s="64"/>
      <c r="I99" s="65"/>
      <c r="J99" s="65"/>
      <c r="K99" s="65"/>
      <c r="L99" s="65"/>
      <c r="M99" s="65"/>
      <c r="N99" s="65"/>
      <c r="O99" s="65"/>
      <c r="P99" s="65"/>
      <c r="Q99" s="64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</row>
    <row r="100" spans="1:112" x14ac:dyDescent="0.25">
      <c r="A100" s="65"/>
      <c r="B100" s="65"/>
      <c r="C100" s="65"/>
      <c r="D100" s="65"/>
      <c r="E100" s="65"/>
      <c r="F100" s="65"/>
      <c r="G100" s="65"/>
      <c r="H100" s="64"/>
      <c r="I100" s="65"/>
      <c r="J100" s="65"/>
      <c r="K100" s="65"/>
      <c r="L100" s="65"/>
      <c r="M100" s="65"/>
      <c r="N100" s="65"/>
      <c r="O100" s="65"/>
      <c r="P100" s="65"/>
      <c r="Q100" s="64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</row>
    <row r="101" spans="1:112" x14ac:dyDescent="0.25">
      <c r="A101" s="65"/>
      <c r="B101" s="65"/>
      <c r="C101" s="65"/>
      <c r="D101" s="65"/>
      <c r="E101" s="65"/>
      <c r="F101" s="65"/>
      <c r="G101" s="65"/>
      <c r="H101" s="64"/>
      <c r="I101" s="65"/>
      <c r="J101" s="65"/>
      <c r="K101" s="65"/>
      <c r="L101" s="65"/>
      <c r="M101" s="65"/>
      <c r="N101" s="65"/>
      <c r="O101" s="65"/>
      <c r="P101" s="65"/>
      <c r="Q101" s="64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</row>
    <row r="102" spans="1:112" x14ac:dyDescent="0.25">
      <c r="A102" s="65"/>
      <c r="B102" s="65"/>
      <c r="C102" s="65"/>
      <c r="D102" s="65"/>
      <c r="E102" s="65"/>
      <c r="F102" s="65"/>
      <c r="G102" s="65"/>
      <c r="H102" s="64"/>
      <c r="I102" s="65"/>
      <c r="J102" s="65"/>
      <c r="K102" s="65"/>
      <c r="L102" s="65"/>
      <c r="M102" s="65"/>
      <c r="N102" s="65"/>
      <c r="O102" s="65"/>
      <c r="P102" s="65"/>
      <c r="Q102" s="64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</row>
    <row r="103" spans="1:112" x14ac:dyDescent="0.25">
      <c r="A103" s="65"/>
      <c r="B103" s="65"/>
      <c r="C103" s="65"/>
      <c r="D103" s="65"/>
      <c r="E103" s="65"/>
      <c r="F103" s="65"/>
      <c r="G103" s="65"/>
      <c r="H103" s="64"/>
      <c r="I103" s="65"/>
      <c r="J103" s="65"/>
      <c r="K103" s="65"/>
      <c r="L103" s="65"/>
      <c r="M103" s="65"/>
      <c r="N103" s="65"/>
      <c r="O103" s="65"/>
      <c r="P103" s="65"/>
      <c r="Q103" s="64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</row>
  </sheetData>
  <mergeCells count="345">
    <mergeCell ref="BT6:BW6"/>
    <mergeCell ref="H7:O7"/>
    <mergeCell ref="AA7:AD7"/>
    <mergeCell ref="G1:AD1"/>
    <mergeCell ref="G3:AD3"/>
    <mergeCell ref="G5:AD5"/>
    <mergeCell ref="AP6:AS6"/>
    <mergeCell ref="AU6:AX6"/>
    <mergeCell ref="AZ6:BC6"/>
    <mergeCell ref="H8:O8"/>
    <mergeCell ref="AA8:AD8"/>
    <mergeCell ref="H9:O9"/>
    <mergeCell ref="AA9:AD9"/>
    <mergeCell ref="H10:O10"/>
    <mergeCell ref="AA10:AD10"/>
    <mergeCell ref="BE6:BH6"/>
    <mergeCell ref="BJ6:BM6"/>
    <mergeCell ref="BO6:BR6"/>
    <mergeCell ref="AS14:AT14"/>
    <mergeCell ref="AU14:AV14"/>
    <mergeCell ref="AW14:AX14"/>
    <mergeCell ref="AY14:AZ14"/>
    <mergeCell ref="H13:O13"/>
    <mergeCell ref="Q13:X13"/>
    <mergeCell ref="Z13:AA13"/>
    <mergeCell ref="AC13:AD13"/>
    <mergeCell ref="H14:O14"/>
    <mergeCell ref="Q14:X14"/>
    <mergeCell ref="Z14:AA14"/>
    <mergeCell ref="AC14:AD14"/>
    <mergeCell ref="BY14:BZ14"/>
    <mergeCell ref="CA14:CB14"/>
    <mergeCell ref="CC14:CD14"/>
    <mergeCell ref="CG14:CQ14"/>
    <mergeCell ref="H15:O15"/>
    <mergeCell ref="Q15:X15"/>
    <mergeCell ref="Z15:AA15"/>
    <mergeCell ref="AC15:AD15"/>
    <mergeCell ref="AW15:AX15"/>
    <mergeCell ref="AY15:AZ15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CA15:CB15"/>
    <mergeCell ref="CC15:CD15"/>
    <mergeCell ref="CG15:CQ15"/>
    <mergeCell ref="BA15:BB15"/>
    <mergeCell ref="BC15:BD15"/>
    <mergeCell ref="BE15:BF15"/>
    <mergeCell ref="BG15:BH15"/>
    <mergeCell ref="BI15:BJ15"/>
    <mergeCell ref="BS15:BT15"/>
    <mergeCell ref="H16:O16"/>
    <mergeCell ref="Q16:X16"/>
    <mergeCell ref="Z16:AA16"/>
    <mergeCell ref="AC16:AD16"/>
    <mergeCell ref="AW16:AX16"/>
    <mergeCell ref="AY16:AZ16"/>
    <mergeCell ref="BU15:BV15"/>
    <mergeCell ref="BW15:BX15"/>
    <mergeCell ref="BY15:BZ15"/>
    <mergeCell ref="BU16:BV16"/>
    <mergeCell ref="BW16:BX16"/>
    <mergeCell ref="BY16:BZ16"/>
    <mergeCell ref="CA16:CB16"/>
    <mergeCell ref="CC16:CD16"/>
    <mergeCell ref="CG16:CQ16"/>
    <mergeCell ref="BA16:BB16"/>
    <mergeCell ref="BC16:BD16"/>
    <mergeCell ref="BE16:BF16"/>
    <mergeCell ref="BG16:BH16"/>
    <mergeCell ref="BI16:BJ16"/>
    <mergeCell ref="BS16:BT16"/>
    <mergeCell ref="CA17:CB17"/>
    <mergeCell ref="CC17:CD17"/>
    <mergeCell ref="CG17:CQ17"/>
    <mergeCell ref="BA17:BB17"/>
    <mergeCell ref="BC17:BD17"/>
    <mergeCell ref="BE17:BF17"/>
    <mergeCell ref="BG17:BH17"/>
    <mergeCell ref="BI17:BJ17"/>
    <mergeCell ref="BS17:BT17"/>
    <mergeCell ref="H18:O18"/>
    <mergeCell ref="Q18:X18"/>
    <mergeCell ref="Z18:AA18"/>
    <mergeCell ref="AC18:AD18"/>
    <mergeCell ref="AW18:AX18"/>
    <mergeCell ref="AY18:AZ18"/>
    <mergeCell ref="BU17:BV17"/>
    <mergeCell ref="BW17:BX17"/>
    <mergeCell ref="BY17:BZ17"/>
    <mergeCell ref="H17:O17"/>
    <mergeCell ref="Q17:X17"/>
    <mergeCell ref="Z17:AA17"/>
    <mergeCell ref="AC17:AD17"/>
    <mergeCell ref="AW17:AX17"/>
    <mergeCell ref="AY17:AZ17"/>
    <mergeCell ref="BU18:BV18"/>
    <mergeCell ref="BW18:BX18"/>
    <mergeCell ref="BY18:BZ18"/>
    <mergeCell ref="CA18:CB18"/>
    <mergeCell ref="CC18:CD18"/>
    <mergeCell ref="CG18:CQ18"/>
    <mergeCell ref="BA18:BB18"/>
    <mergeCell ref="BC18:BD18"/>
    <mergeCell ref="BE18:BF18"/>
    <mergeCell ref="BG18:BH18"/>
    <mergeCell ref="BI18:BJ18"/>
    <mergeCell ref="BS18:BT18"/>
    <mergeCell ref="G20:AD20"/>
    <mergeCell ref="P22:Q22"/>
    <mergeCell ref="U22:V22"/>
    <mergeCell ref="W22:X22"/>
    <mergeCell ref="Y22:Z22"/>
    <mergeCell ref="H23:O23"/>
    <mergeCell ref="P23:Q23"/>
    <mergeCell ref="U23:V23"/>
    <mergeCell ref="W23:X23"/>
    <mergeCell ref="Y23:Z23"/>
    <mergeCell ref="H26:O26"/>
    <mergeCell ref="P26:Q26"/>
    <mergeCell ref="U26:V26"/>
    <mergeCell ref="W26:X26"/>
    <mergeCell ref="Y26:Z26"/>
    <mergeCell ref="G28:AD28"/>
    <mergeCell ref="H24:O24"/>
    <mergeCell ref="P24:Q24"/>
    <mergeCell ref="U24:V24"/>
    <mergeCell ref="W24:X24"/>
    <mergeCell ref="Y24:Z24"/>
    <mergeCell ref="H25:O25"/>
    <mergeCell ref="P25:Q25"/>
    <mergeCell ref="U25:V25"/>
    <mergeCell ref="W25:X25"/>
    <mergeCell ref="Y25:Z25"/>
    <mergeCell ref="H33:O33"/>
    <mergeCell ref="AA33:AD33"/>
    <mergeCell ref="H36:O36"/>
    <mergeCell ref="Q36:X36"/>
    <mergeCell ref="Z36:AA36"/>
    <mergeCell ref="AC36:AD36"/>
    <mergeCell ref="H30:O30"/>
    <mergeCell ref="AA30:AD30"/>
    <mergeCell ref="H31:O31"/>
    <mergeCell ref="AA31:AD31"/>
    <mergeCell ref="H32:O32"/>
    <mergeCell ref="AA32:AD32"/>
    <mergeCell ref="AW37:AX37"/>
    <mergeCell ref="AY37:AZ37"/>
    <mergeCell ref="BA37:BB37"/>
    <mergeCell ref="BC37:BD37"/>
    <mergeCell ref="H37:O37"/>
    <mergeCell ref="Q37:X37"/>
    <mergeCell ref="Z37:AA37"/>
    <mergeCell ref="AC37:AD37"/>
    <mergeCell ref="AO37:AP37"/>
    <mergeCell ref="AQ37:AR37"/>
    <mergeCell ref="CC37:CD37"/>
    <mergeCell ref="CG37:CQ37"/>
    <mergeCell ref="H38:O38"/>
    <mergeCell ref="Q38:X38"/>
    <mergeCell ref="Z38:AA38"/>
    <mergeCell ref="AC38:AD38"/>
    <mergeCell ref="AW38:AX38"/>
    <mergeCell ref="AY38:AZ38"/>
    <mergeCell ref="BA38:BB38"/>
    <mergeCell ref="BC38:BD38"/>
    <mergeCell ref="BQ37:BR37"/>
    <mergeCell ref="BS37:BT37"/>
    <mergeCell ref="BU37:BV37"/>
    <mergeCell ref="BW37:BX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AS37:AT37"/>
    <mergeCell ref="AU37:AV37"/>
    <mergeCell ref="BY38:BZ38"/>
    <mergeCell ref="CA38:CB38"/>
    <mergeCell ref="CC38:CD38"/>
    <mergeCell ref="CG38:CQ38"/>
    <mergeCell ref="H39:O39"/>
    <mergeCell ref="Q39:X39"/>
    <mergeCell ref="Z39:AA39"/>
    <mergeCell ref="AC39:AD39"/>
    <mergeCell ref="AW39:AX39"/>
    <mergeCell ref="AY39:AZ39"/>
    <mergeCell ref="BE38:BF38"/>
    <mergeCell ref="BG38:BH38"/>
    <mergeCell ref="BI38:BJ38"/>
    <mergeCell ref="BS38:BT38"/>
    <mergeCell ref="BU38:BV38"/>
    <mergeCell ref="BW38:BX38"/>
    <mergeCell ref="BU39:BV39"/>
    <mergeCell ref="BW39:BX39"/>
    <mergeCell ref="BY39:BZ39"/>
    <mergeCell ref="CA39:CB39"/>
    <mergeCell ref="CC39:CD39"/>
    <mergeCell ref="CG39:CQ39"/>
    <mergeCell ref="BA39:BB39"/>
    <mergeCell ref="BC39:BD39"/>
    <mergeCell ref="BE39:BF39"/>
    <mergeCell ref="BG39:BH39"/>
    <mergeCell ref="BI39:BJ39"/>
    <mergeCell ref="BS39:BT39"/>
    <mergeCell ref="CA40:CB40"/>
    <mergeCell ref="CC40:CD40"/>
    <mergeCell ref="CG40:CQ40"/>
    <mergeCell ref="BA40:BB40"/>
    <mergeCell ref="BC40:BD40"/>
    <mergeCell ref="BE40:BF40"/>
    <mergeCell ref="BG40:BH40"/>
    <mergeCell ref="BI40:BJ40"/>
    <mergeCell ref="BS40:BT40"/>
    <mergeCell ref="H41:O41"/>
    <mergeCell ref="Q41:X41"/>
    <mergeCell ref="Z41:AA41"/>
    <mergeCell ref="AC41:AD41"/>
    <mergeCell ref="AW41:AX41"/>
    <mergeCell ref="AY41:AZ41"/>
    <mergeCell ref="BU40:BV40"/>
    <mergeCell ref="BW40:BX40"/>
    <mergeCell ref="BY40:BZ40"/>
    <mergeCell ref="H40:O40"/>
    <mergeCell ref="Q40:X40"/>
    <mergeCell ref="Z40:AA40"/>
    <mergeCell ref="AC40:AD40"/>
    <mergeCell ref="AW40:AX40"/>
    <mergeCell ref="AY40:AZ40"/>
    <mergeCell ref="BU41:BV41"/>
    <mergeCell ref="BW41:BX41"/>
    <mergeCell ref="BY41:BZ41"/>
    <mergeCell ref="CA41:CB41"/>
    <mergeCell ref="CC41:CD41"/>
    <mergeCell ref="CG41:CQ41"/>
    <mergeCell ref="BA41:BB41"/>
    <mergeCell ref="BC41:BD41"/>
    <mergeCell ref="BE41:BF41"/>
    <mergeCell ref="BG41:BH41"/>
    <mergeCell ref="BI41:BJ41"/>
    <mergeCell ref="BS41:BT41"/>
    <mergeCell ref="G43:AD43"/>
    <mergeCell ref="P45:Q45"/>
    <mergeCell ref="U45:V45"/>
    <mergeCell ref="W45:X45"/>
    <mergeCell ref="Y45:Z45"/>
    <mergeCell ref="H46:O46"/>
    <mergeCell ref="P46:Q46"/>
    <mergeCell ref="U46:V46"/>
    <mergeCell ref="W46:X46"/>
    <mergeCell ref="Y46:Z46"/>
    <mergeCell ref="H47:O47"/>
    <mergeCell ref="P47:Q47"/>
    <mergeCell ref="U47:V47"/>
    <mergeCell ref="W47:X47"/>
    <mergeCell ref="Y47:Z47"/>
    <mergeCell ref="H48:O48"/>
    <mergeCell ref="P48:Q48"/>
    <mergeCell ref="U48:V48"/>
    <mergeCell ref="W48:X48"/>
    <mergeCell ref="Y48:Z48"/>
    <mergeCell ref="H49:O49"/>
    <mergeCell ref="P49:Q49"/>
    <mergeCell ref="U49:V49"/>
    <mergeCell ref="W49:X49"/>
    <mergeCell ref="Y49:Z49"/>
    <mergeCell ref="H50:O50"/>
    <mergeCell ref="P50:Q50"/>
    <mergeCell ref="U50:V50"/>
    <mergeCell ref="W50:X50"/>
    <mergeCell ref="Y50:Z50"/>
    <mergeCell ref="G59:AD59"/>
    <mergeCell ref="H61:O61"/>
    <mergeCell ref="Q61:X61"/>
    <mergeCell ref="Z61:AA61"/>
    <mergeCell ref="AC61:AD61"/>
    <mergeCell ref="G64:AD64"/>
    <mergeCell ref="G52:AD52"/>
    <mergeCell ref="H54:O54"/>
    <mergeCell ref="Q54:X54"/>
    <mergeCell ref="Z54:AA54"/>
    <mergeCell ref="AC54:AD54"/>
    <mergeCell ref="H56:O56"/>
    <mergeCell ref="Q56:X56"/>
    <mergeCell ref="Z56:AA56"/>
    <mergeCell ref="AC56:AD56"/>
    <mergeCell ref="Q66:R66"/>
    <mergeCell ref="S66:T66"/>
    <mergeCell ref="U66:V66"/>
    <mergeCell ref="W66:Y66"/>
    <mergeCell ref="H67:O67"/>
    <mergeCell ref="Q67:R67"/>
    <mergeCell ref="S67:T67"/>
    <mergeCell ref="U67:V67"/>
    <mergeCell ref="W67:Y67"/>
    <mergeCell ref="H68:O68"/>
    <mergeCell ref="Q68:R68"/>
    <mergeCell ref="S68:T68"/>
    <mergeCell ref="U68:V68"/>
    <mergeCell ref="W68:Y68"/>
    <mergeCell ref="H69:O69"/>
    <mergeCell ref="Q69:R69"/>
    <mergeCell ref="S69:T69"/>
    <mergeCell ref="U69:V69"/>
    <mergeCell ref="W69:Y69"/>
    <mergeCell ref="H70:O70"/>
    <mergeCell ref="Q70:R70"/>
    <mergeCell ref="S70:T70"/>
    <mergeCell ref="U70:V70"/>
    <mergeCell ref="W70:Y70"/>
    <mergeCell ref="H71:O71"/>
    <mergeCell ref="Q71:R71"/>
    <mergeCell ref="S71:T71"/>
    <mergeCell ref="U71:V71"/>
    <mergeCell ref="W71:Y71"/>
    <mergeCell ref="H74:O74"/>
    <mergeCell ref="Q74:R74"/>
    <mergeCell ref="S74:T74"/>
    <mergeCell ref="U74:V74"/>
    <mergeCell ref="W74:Y74"/>
    <mergeCell ref="H72:O72"/>
    <mergeCell ref="Q72:R72"/>
    <mergeCell ref="S72:T72"/>
    <mergeCell ref="U72:V72"/>
    <mergeCell ref="W72:Y72"/>
    <mergeCell ref="H73:O73"/>
    <mergeCell ref="Q73:R73"/>
    <mergeCell ref="S73:T73"/>
    <mergeCell ref="U73:V73"/>
    <mergeCell ref="W73:Y7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585"/>
  <sheetViews>
    <sheetView workbookViewId="0">
      <selection activeCell="C3" sqref="C3:AL3"/>
    </sheetView>
  </sheetViews>
  <sheetFormatPr defaultRowHeight="15" x14ac:dyDescent="0.25"/>
  <cols>
    <col min="1" max="31" width="1.42578125" customWidth="1"/>
    <col min="32" max="32" width="1.5703125" customWidth="1"/>
    <col min="33" max="40" width="1.42578125" customWidth="1"/>
    <col min="41" max="114" width="1.42578125" style="40" customWidth="1"/>
    <col min="115" max="206" width="1.42578125" customWidth="1"/>
  </cols>
  <sheetData>
    <row r="1" spans="1:192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</row>
    <row r="2" spans="1:192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</row>
    <row r="3" spans="1:192" x14ac:dyDescent="0.25">
      <c r="A3" s="125"/>
      <c r="B3" s="125"/>
      <c r="C3" s="276" t="s">
        <v>105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8"/>
      <c r="AM3" s="125"/>
      <c r="AN3" s="125"/>
      <c r="AO3" s="276" t="str">
        <f>'Individuale Maschile'!AM3</f>
        <v>TABELLONE INDIVIDUALE MASCHILE</v>
      </c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8"/>
      <c r="BY3" s="125"/>
      <c r="BZ3" s="125"/>
      <c r="CA3" s="276" t="s">
        <v>104</v>
      </c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8"/>
      <c r="DK3" s="78"/>
      <c r="DL3" s="78"/>
      <c r="DM3" s="280" t="s">
        <v>103</v>
      </c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2"/>
      <c r="EW3" s="78"/>
      <c r="EX3" s="78"/>
      <c r="EY3" s="280" t="s">
        <v>102</v>
      </c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2"/>
      <c r="GI3" s="78"/>
      <c r="GJ3" s="78"/>
    </row>
    <row r="4" spans="1:192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78"/>
      <c r="DL4" s="78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78"/>
      <c r="EX4" s="78"/>
      <c r="EY4" s="126"/>
      <c r="EZ4" s="126"/>
      <c r="FA4" s="126"/>
      <c r="FB4" s="126"/>
      <c r="FC4" s="126"/>
      <c r="FD4" s="126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78"/>
      <c r="GJ4" s="78"/>
    </row>
    <row r="5" spans="1:192" x14ac:dyDescent="0.25">
      <c r="A5" s="125"/>
      <c r="B5" s="125"/>
      <c r="C5" s="268" t="str">
        <f>'Team Maschile'!G5</f>
        <v>GIRONE 1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70"/>
      <c r="AM5" s="125"/>
      <c r="AN5" s="125"/>
      <c r="AO5" s="268" t="s">
        <v>93</v>
      </c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70"/>
      <c r="BY5" s="126"/>
      <c r="BZ5" s="126"/>
      <c r="CA5" s="268" t="s">
        <v>100</v>
      </c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70"/>
      <c r="DK5" s="78"/>
      <c r="DL5" s="78"/>
      <c r="DM5" s="283" t="s">
        <v>81</v>
      </c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5"/>
      <c r="EW5" s="78"/>
      <c r="EX5" s="78"/>
      <c r="EY5" s="283" t="s">
        <v>100</v>
      </c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5"/>
      <c r="GI5" s="78"/>
      <c r="GJ5" s="78"/>
    </row>
    <row r="6" spans="1:192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78"/>
      <c r="DL6" s="78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78"/>
      <c r="EX6" s="78"/>
      <c r="EY6" s="126"/>
      <c r="EZ6" s="126"/>
      <c r="FA6" s="126"/>
      <c r="FB6" s="126"/>
      <c r="FC6" s="126"/>
      <c r="FD6" s="126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78"/>
      <c r="GJ6" s="78"/>
    </row>
    <row r="7" spans="1:192" x14ac:dyDescent="0.25">
      <c r="A7" s="125"/>
      <c r="B7" s="125"/>
      <c r="C7" s="265" t="str">
        <f>'Team Maschile'!H13</f>
        <v>FRIULI VENEZIA GIULIA</v>
      </c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 t="str">
        <f>'Team Maschile'!P13</f>
        <v>vs</v>
      </c>
      <c r="R7" s="265"/>
      <c r="S7" s="265" t="str">
        <f>'Team Maschile'!Q13</f>
        <v>MARCHE</v>
      </c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125"/>
      <c r="AH7" s="265">
        <f>'Team Maschile'!Z13</f>
        <v>4</v>
      </c>
      <c r="AI7" s="265"/>
      <c r="AJ7" s="126" t="str">
        <f>'Team Maschile'!AB13</f>
        <v>:</v>
      </c>
      <c r="AK7" s="265">
        <f>'Team Maschile'!AC13</f>
        <v>9</v>
      </c>
      <c r="AL7" s="265"/>
      <c r="AM7" s="125"/>
      <c r="AN7" s="125"/>
      <c r="AO7" s="265" t="str">
        <f>'Individuale Maschile'!B7</f>
        <v>MAGGIULLI ALESSANDRO</v>
      </c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 t="s">
        <v>68</v>
      </c>
      <c r="BD7" s="265"/>
      <c r="BE7" s="265" t="str">
        <f>'Individuale Maschile'!B9</f>
        <v>DI TERLIZZI DANILO</v>
      </c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126"/>
      <c r="BT7" s="265">
        <f>'Individuale Maschile'!J7</f>
        <v>0</v>
      </c>
      <c r="BU7" s="265"/>
      <c r="BV7" s="126" t="s">
        <v>69</v>
      </c>
      <c r="BW7" s="265">
        <f>'Individuale Maschile'!J9</f>
        <v>4</v>
      </c>
      <c r="BX7" s="265"/>
      <c r="BY7" s="126"/>
      <c r="BZ7" s="126"/>
      <c r="CA7" s="265" t="str">
        <f>'Doppio Maschile'!B7</f>
        <v>CIOFANI / DI TERLIZZI</v>
      </c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 t="s">
        <v>68</v>
      </c>
      <c r="CP7" s="265"/>
      <c r="CQ7" s="265" t="str">
        <f>'Doppio Maschile'!B9</f>
        <v>BURATTI / BLASCO</v>
      </c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125"/>
      <c r="DF7" s="265">
        <f>'Doppio Maschile'!J7</f>
        <v>4</v>
      </c>
      <c r="DG7" s="265"/>
      <c r="DH7" s="126" t="s">
        <v>69</v>
      </c>
      <c r="DI7" s="265">
        <f>'Doppio Maschile'!J9</f>
        <v>1</v>
      </c>
      <c r="DJ7" s="265"/>
      <c r="DK7" s="78"/>
      <c r="DL7" s="78"/>
      <c r="DM7" s="265" t="str">
        <f>'Doppio Femminile'!H13</f>
        <v>FRIULI VENEZIA GIULIA</v>
      </c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 t="s">
        <v>68</v>
      </c>
      <c r="EB7" s="265"/>
      <c r="EC7" s="265" t="str">
        <f>'Doppio Femminile'!Q13</f>
        <v>PIEMONTE</v>
      </c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125"/>
      <c r="ER7" s="265">
        <f>'Doppio Femminile'!Z13</f>
        <v>4</v>
      </c>
      <c r="ES7" s="265"/>
      <c r="ET7" s="126" t="s">
        <v>69</v>
      </c>
      <c r="EU7" s="265">
        <f>'Doppio Femminile'!AC13</f>
        <v>2</v>
      </c>
      <c r="EV7" s="265"/>
      <c r="EW7" s="78"/>
      <c r="EX7" s="78"/>
      <c r="EY7" s="265" t="str">
        <f>'Individuale Femminile'!B7</f>
        <v>MARINI ASIA</v>
      </c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 t="s">
        <v>68</v>
      </c>
      <c r="FN7" s="265"/>
      <c r="FO7" s="265" t="str">
        <f>'Individuale Femminile'!B9</f>
        <v>CANDUSSO AURORA</v>
      </c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125"/>
      <c r="GD7" s="265">
        <f>'Individuale Femminile'!J7</f>
        <v>4</v>
      </c>
      <c r="GE7" s="265"/>
      <c r="GF7" s="126" t="s">
        <v>69</v>
      </c>
      <c r="GG7" s="265">
        <f>'Individuale Femminile'!J9</f>
        <v>1</v>
      </c>
      <c r="GH7" s="265"/>
      <c r="GI7" s="78"/>
      <c r="GJ7" s="78"/>
    </row>
    <row r="8" spans="1:192" x14ac:dyDescent="0.25">
      <c r="A8" s="125"/>
      <c r="B8" s="125"/>
      <c r="C8" s="265" t="str">
        <f>'Team Maschile'!H14</f>
        <v>LOMBARDIA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 t="str">
        <f>'Team Maschile'!P14</f>
        <v>vs</v>
      </c>
      <c r="R8" s="265"/>
      <c r="S8" s="265" t="str">
        <f>'Team Maschile'!Q14</f>
        <v>PIEMONTE</v>
      </c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125"/>
      <c r="AH8" s="265">
        <f>'Team Maschile'!Z13</f>
        <v>4</v>
      </c>
      <c r="AI8" s="265"/>
      <c r="AJ8" s="126" t="str">
        <f>'Team Maschile'!AB14</f>
        <v>:</v>
      </c>
      <c r="AK8" s="265">
        <f>'Team Maschile'!AC14</f>
        <v>1</v>
      </c>
      <c r="AL8" s="265"/>
      <c r="AM8" s="125"/>
      <c r="AN8" s="125"/>
      <c r="AO8" s="265" t="str">
        <f>'Individuale Maschile'!B11</f>
        <v>GIACOMELLI MARCO</v>
      </c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 t="s">
        <v>68</v>
      </c>
      <c r="BD8" s="265"/>
      <c r="BE8" s="265" t="str">
        <f>'Individuale Maschile'!B13</f>
        <v>BILANCINI MINO</v>
      </c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126"/>
      <c r="BT8" s="265">
        <f>'Individuale Maschile'!J11</f>
        <v>4</v>
      </c>
      <c r="BU8" s="265"/>
      <c r="BV8" s="126" t="s">
        <v>69</v>
      </c>
      <c r="BW8" s="265">
        <f>'Individuale Maschile'!J13</f>
        <v>0</v>
      </c>
      <c r="BX8" s="265"/>
      <c r="BY8" s="126"/>
      <c r="BZ8" s="126"/>
      <c r="CA8" s="265" t="str">
        <f>'Doppio Maschile'!B11</f>
        <v>RIGOTTI / CERVESATO</v>
      </c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 t="s">
        <v>68</v>
      </c>
      <c r="CP8" s="265"/>
      <c r="CQ8" s="265" t="str">
        <f>'Doppio Maschile'!B13</f>
        <v>BRICHESE / GIACOMELLI</v>
      </c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125"/>
      <c r="DF8" s="265">
        <f>'Doppio Maschile'!J11</f>
        <v>2</v>
      </c>
      <c r="DG8" s="265"/>
      <c r="DH8" s="126" t="s">
        <v>69</v>
      </c>
      <c r="DI8" s="265">
        <f>'Doppio Maschile'!J13</f>
        <v>4</v>
      </c>
      <c r="DJ8" s="265"/>
      <c r="DK8" s="78"/>
      <c r="DL8" s="78"/>
      <c r="DM8" s="265" t="str">
        <f>'Doppio Femminile'!H14</f>
        <v>EMILIA ROMAGNA</v>
      </c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 t="s">
        <v>68</v>
      </c>
      <c r="EB8" s="265"/>
      <c r="EC8" s="265" t="str">
        <f>'Doppio Femminile'!Q14</f>
        <v>LAZIO</v>
      </c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125"/>
      <c r="ER8" s="265">
        <f>'Doppio Femminile'!Z14</f>
        <v>4</v>
      </c>
      <c r="ES8" s="265"/>
      <c r="ET8" s="126" t="s">
        <v>69</v>
      </c>
      <c r="EU8" s="265">
        <f>'Doppio Femminile'!AC14</f>
        <v>1</v>
      </c>
      <c r="EV8" s="265"/>
      <c r="EW8" s="78"/>
      <c r="EX8" s="78"/>
      <c r="EY8" s="265" t="str">
        <f>'Individuale Femminile'!B11</f>
        <v>MORRI FEDERICA</v>
      </c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 t="s">
        <v>68</v>
      </c>
      <c r="FN8" s="265"/>
      <c r="FO8" s="265" t="str">
        <f>'Individuale Femminile'!B13</f>
        <v>PICCOLO SAMANTHA</v>
      </c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125"/>
      <c r="GD8" s="265">
        <f>'Individuale Femminile'!J11</f>
        <v>0</v>
      </c>
      <c r="GE8" s="265"/>
      <c r="GF8" s="126" t="s">
        <v>69</v>
      </c>
      <c r="GG8" s="265">
        <f>'Individuale Femminile'!J13</f>
        <v>4</v>
      </c>
      <c r="GH8" s="265"/>
      <c r="GI8" s="78"/>
      <c r="GJ8" s="78"/>
    </row>
    <row r="9" spans="1:192" x14ac:dyDescent="0.25">
      <c r="A9" s="125"/>
      <c r="B9" s="125"/>
      <c r="C9" s="265" t="str">
        <f>'Team Maschile'!H15</f>
        <v>FRIULI VENEZIA GIULIA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 t="str">
        <f>'Team Maschile'!P15</f>
        <v>vs</v>
      </c>
      <c r="R9" s="265"/>
      <c r="S9" s="265" t="str">
        <f>'Team Maschile'!Q15</f>
        <v>LOMBARDIA</v>
      </c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125"/>
      <c r="AH9" s="265">
        <f>'Team Maschile'!Z15</f>
        <v>5</v>
      </c>
      <c r="AI9" s="265"/>
      <c r="AJ9" s="126" t="str">
        <f>'Team Maschile'!AB15</f>
        <v>:</v>
      </c>
      <c r="AK9" s="265">
        <f>'Team Maschile'!AC15</f>
        <v>9</v>
      </c>
      <c r="AL9" s="265"/>
      <c r="AM9" s="125"/>
      <c r="AN9" s="125"/>
      <c r="AO9" s="265" t="str">
        <f>'Individuale Maschile'!B15</f>
        <v>TOMASSETTI STEFANO</v>
      </c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 t="s">
        <v>68</v>
      </c>
      <c r="BD9" s="265"/>
      <c r="BE9" s="265" t="str">
        <f>'Individuale Maschile'!B17</f>
        <v>BALLINI SIMONE</v>
      </c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126"/>
      <c r="BT9" s="265">
        <f>'Individuale Maschile'!J15</f>
        <v>4</v>
      </c>
      <c r="BU9" s="265"/>
      <c r="BV9" s="126" t="s">
        <v>69</v>
      </c>
      <c r="BW9" s="265">
        <f>'Individuale Maschile'!J17</f>
        <v>0</v>
      </c>
      <c r="BX9" s="265"/>
      <c r="BY9" s="126"/>
      <c r="BZ9" s="126"/>
      <c r="CA9" s="265" t="str">
        <f>'Doppio Maschile'!B15</f>
        <v>AMICHETTI / PIETRUCCI</v>
      </c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 t="s">
        <v>68</v>
      </c>
      <c r="CP9" s="265"/>
      <c r="CQ9" s="265" t="str">
        <f>'Doppio Maschile'!B17</f>
        <v>SANTI / BALLINI</v>
      </c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125"/>
      <c r="DF9" s="265">
        <f>'Doppio Maschile'!J15</f>
        <v>4</v>
      </c>
      <c r="DG9" s="265"/>
      <c r="DH9" s="126" t="s">
        <v>69</v>
      </c>
      <c r="DI9" s="265">
        <f>'Doppio Maschile'!J17</f>
        <v>2</v>
      </c>
      <c r="DJ9" s="265"/>
      <c r="DK9" s="78"/>
      <c r="DL9" s="78"/>
      <c r="DM9" s="265" t="str">
        <f>'Doppio Femminile'!H15</f>
        <v>FRIULI VENEZIA GIULIA</v>
      </c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 t="s">
        <v>68</v>
      </c>
      <c r="EB9" s="265"/>
      <c r="EC9" s="265" t="str">
        <f>'Doppio Femminile'!Q15</f>
        <v>EMILIA ROMAGNA</v>
      </c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125"/>
      <c r="ER9" s="265">
        <f>'Doppio Femminile'!Z15</f>
        <v>1</v>
      </c>
      <c r="ES9" s="265"/>
      <c r="ET9" s="126" t="s">
        <v>69</v>
      </c>
      <c r="EU9" s="265">
        <f>'Doppio Femminile'!AC15</f>
        <v>4</v>
      </c>
      <c r="EV9" s="265"/>
      <c r="EW9" s="78"/>
      <c r="EX9" s="78"/>
      <c r="EY9" s="265" t="str">
        <f>'Individuale Femminile'!B15</f>
        <v>COSSU SIMONA</v>
      </c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 t="s">
        <v>68</v>
      </c>
      <c r="FN9" s="265"/>
      <c r="FO9" s="265" t="str">
        <f>'Individuale Femminile'!B17</f>
        <v>PIERONI STEFANIA</v>
      </c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125"/>
      <c r="GD9" s="265">
        <f>'Individuale Femminile'!J15</f>
        <v>3</v>
      </c>
      <c r="GE9" s="265"/>
      <c r="GF9" s="126" t="s">
        <v>69</v>
      </c>
      <c r="GG9" s="265">
        <f>'Individuale Femminile'!J17</f>
        <v>4</v>
      </c>
      <c r="GH9" s="265"/>
      <c r="GI9" s="78"/>
      <c r="GJ9" s="78"/>
    </row>
    <row r="10" spans="1:192" x14ac:dyDescent="0.25">
      <c r="A10" s="125"/>
      <c r="B10" s="125"/>
      <c r="C10" s="265" t="str">
        <f>'Team Maschile'!H16</f>
        <v>MARCHE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 t="str">
        <f>'Team Maschile'!P17</f>
        <v>vs</v>
      </c>
      <c r="R10" s="265"/>
      <c r="S10" s="265" t="str">
        <f>'Team Maschile'!Q16</f>
        <v>PIEMONTE</v>
      </c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125"/>
      <c r="AH10" s="265">
        <f>'Team Maschile'!Z16</f>
        <v>9</v>
      </c>
      <c r="AI10" s="265"/>
      <c r="AJ10" s="126" t="str">
        <f>'Team Maschile'!AB16</f>
        <v>:</v>
      </c>
      <c r="AK10" s="265">
        <f>'Team Maschile'!AC16</f>
        <v>2</v>
      </c>
      <c r="AL10" s="265"/>
      <c r="AM10" s="125"/>
      <c r="AN10" s="125"/>
      <c r="AO10" s="265" t="str">
        <f>'Individuale Maschile'!B19</f>
        <v>CASOTTO MAURO</v>
      </c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 t="s">
        <v>68</v>
      </c>
      <c r="BD10" s="265"/>
      <c r="BE10" s="265" t="str">
        <f>'Individuale Maschile'!B21</f>
        <v>FOCONETTI ANDREA</v>
      </c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126"/>
      <c r="BT10" s="265">
        <f>'Individuale Maschile'!J19</f>
        <v>0</v>
      </c>
      <c r="BU10" s="265"/>
      <c r="BV10" s="126" t="s">
        <v>69</v>
      </c>
      <c r="BW10" s="265">
        <f>'Individuale Maschile'!J21</f>
        <v>4</v>
      </c>
      <c r="BX10" s="265"/>
      <c r="BY10" s="126"/>
      <c r="BZ10" s="126"/>
      <c r="CA10" s="279" t="str">
        <f>'Doppio Maschile'!B19</f>
        <v>MANTARRO / SCANDROGLIO</v>
      </c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65" t="s">
        <v>68</v>
      </c>
      <c r="CP10" s="265"/>
      <c r="CQ10" s="265" t="str">
        <f>'Doppio Maschile'!B21</f>
        <v>MARIOTTI / BILANCINI</v>
      </c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125"/>
      <c r="DF10" s="265">
        <f>'Doppio Maschile'!J19</f>
        <v>3</v>
      </c>
      <c r="DG10" s="265"/>
      <c r="DH10" s="126" t="s">
        <v>69</v>
      </c>
      <c r="DI10" s="265">
        <f>'Doppio Maschile'!J21</f>
        <v>4</v>
      </c>
      <c r="DJ10" s="265"/>
      <c r="DK10" s="78"/>
      <c r="DL10" s="78"/>
      <c r="DM10" s="265" t="str">
        <f>'Doppio Femminile'!H16</f>
        <v>PIEMONTE</v>
      </c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 t="s">
        <v>68</v>
      </c>
      <c r="EB10" s="265"/>
      <c r="EC10" s="265" t="str">
        <f>'Doppio Femminile'!Q16</f>
        <v>LAZIO</v>
      </c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125"/>
      <c r="ER10" s="265">
        <f>'Doppio Femminile'!Z16</f>
        <v>3</v>
      </c>
      <c r="ES10" s="265"/>
      <c r="ET10" s="126" t="s">
        <v>69</v>
      </c>
      <c r="EU10" s="265">
        <f>'Doppio Femminile'!AC16</f>
        <v>4</v>
      </c>
      <c r="EV10" s="265"/>
      <c r="EW10" s="78"/>
      <c r="EX10" s="78"/>
      <c r="EY10" s="265" t="str">
        <f>'Individuale Femminile'!B19</f>
        <v>OSTI BARBARA</v>
      </c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  <c r="FM10" s="265" t="s">
        <v>68</v>
      </c>
      <c r="FN10" s="265"/>
      <c r="FO10" s="265" t="str">
        <f>'Individuale Femminile'!B21</f>
        <v>TAEGGI SONIA</v>
      </c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5"/>
      <c r="GC10" s="125"/>
      <c r="GD10" s="265">
        <f>'Individuale Femminile'!J19</f>
        <v>4</v>
      </c>
      <c r="GE10" s="265"/>
      <c r="GF10" s="126" t="s">
        <v>69</v>
      </c>
      <c r="GG10" s="265">
        <f>'Individuale Femminile'!J21</f>
        <v>0</v>
      </c>
      <c r="GH10" s="265"/>
      <c r="GI10" s="78"/>
      <c r="GJ10" s="78"/>
    </row>
    <row r="11" spans="1:192" x14ac:dyDescent="0.25">
      <c r="A11" s="125"/>
      <c r="B11" s="125"/>
      <c r="C11" s="265" t="str">
        <f>'Team Maschile'!H17</f>
        <v>FRIULI VENEZIA GIULIA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 t="str">
        <f>'Team Maschile'!P18</f>
        <v>vs</v>
      </c>
      <c r="R11" s="265"/>
      <c r="S11" s="265" t="str">
        <f>'Team Maschile'!Q17</f>
        <v>PIEMONTE</v>
      </c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125"/>
      <c r="AH11" s="265">
        <f>'Team Maschile'!Z17</f>
        <v>9</v>
      </c>
      <c r="AI11" s="265"/>
      <c r="AJ11" s="126" t="str">
        <f>'Team Maschile'!AB17</f>
        <v>:</v>
      </c>
      <c r="AK11" s="265">
        <f>'Team Maschile'!AC17</f>
        <v>4</v>
      </c>
      <c r="AL11" s="265"/>
      <c r="AM11" s="125"/>
      <c r="AN11" s="125"/>
      <c r="AO11" s="265" t="str">
        <f>'Individuale Maschile'!B23</f>
        <v>BLASCO ROBERTO</v>
      </c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 t="s">
        <v>68</v>
      </c>
      <c r="BD11" s="265"/>
      <c r="BE11" s="265" t="str">
        <f>'Individuale Maschile'!B25</f>
        <v>PITORRI FRANCO</v>
      </c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126"/>
      <c r="BT11" s="265">
        <f>'Individuale Maschile'!J23</f>
        <v>4</v>
      </c>
      <c r="BU11" s="265"/>
      <c r="BV11" s="126" t="s">
        <v>69</v>
      </c>
      <c r="BW11" s="265">
        <f>'Individuale Maschile'!J25</f>
        <v>3</v>
      </c>
      <c r="BX11" s="265"/>
      <c r="BY11" s="126"/>
      <c r="BZ11" s="126"/>
      <c r="CA11" s="265" t="str">
        <f>'Doppio Maschile'!B23</f>
        <v>MARTINI / TRIVELLONI</v>
      </c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 t="s">
        <v>68</v>
      </c>
      <c r="CP11" s="265"/>
      <c r="CQ11" s="265" t="str">
        <f>'Doppio Maschile'!B25</f>
        <v>BUCCI / DI MICCO</v>
      </c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125"/>
      <c r="DF11" s="265">
        <f>'Doppio Maschile'!J23</f>
        <v>2</v>
      </c>
      <c r="DG11" s="265"/>
      <c r="DH11" s="126" t="s">
        <v>69</v>
      </c>
      <c r="DI11" s="265">
        <f>'Doppio Maschile'!J25</f>
        <v>4</v>
      </c>
      <c r="DJ11" s="265"/>
      <c r="DK11" s="78"/>
      <c r="DL11" s="78"/>
      <c r="DM11" s="265" t="str">
        <f>'Doppio Femminile'!H17</f>
        <v>FRIULI VENEZIA GIULIA</v>
      </c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 t="s">
        <v>68</v>
      </c>
      <c r="EB11" s="265"/>
      <c r="EC11" s="265" t="str">
        <f>'Doppio Femminile'!Q17</f>
        <v>LAZIO</v>
      </c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125"/>
      <c r="ER11" s="265">
        <f>'Doppio Femminile'!Z17</f>
        <v>4</v>
      </c>
      <c r="ES11" s="265"/>
      <c r="ET11" s="126" t="s">
        <v>69</v>
      </c>
      <c r="EU11" s="265">
        <f>'Doppio Femminile'!AC17</f>
        <v>1</v>
      </c>
      <c r="EV11" s="265"/>
      <c r="EW11" s="78"/>
      <c r="EX11" s="78"/>
      <c r="EY11" s="265" t="str">
        <f>'Individuale Femminile'!B23</f>
        <v>BIAGETTI TALITA</v>
      </c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 t="s">
        <v>68</v>
      </c>
      <c r="FN11" s="265"/>
      <c r="FO11" s="265" t="str">
        <f>'Individuale Femminile'!B25</f>
        <v>GERACI LINA</v>
      </c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5"/>
      <c r="GC11" s="125"/>
      <c r="GD11" s="265">
        <f>'Individuale Femminile'!J23</f>
        <v>4</v>
      </c>
      <c r="GE11" s="265"/>
      <c r="GF11" s="126" t="s">
        <v>69</v>
      </c>
      <c r="GG11" s="265">
        <f>'Individuale Femminile'!J25</f>
        <v>0</v>
      </c>
      <c r="GH11" s="265"/>
      <c r="GI11" s="78"/>
      <c r="GJ11" s="78"/>
    </row>
    <row r="12" spans="1:192" x14ac:dyDescent="0.25">
      <c r="A12" s="125"/>
      <c r="B12" s="125"/>
      <c r="C12" s="265" t="str">
        <f>'Team Maschile'!H18</f>
        <v>MARCHE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 t="str">
        <f>'Team Maschile'!P18</f>
        <v>vs</v>
      </c>
      <c r="R12" s="265"/>
      <c r="S12" s="265" t="str">
        <f>'Team Maschile'!Q18</f>
        <v>LOMBARDIA</v>
      </c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125"/>
      <c r="AH12" s="265">
        <f>'Team Maschile'!Z18</f>
        <v>9</v>
      </c>
      <c r="AI12" s="265"/>
      <c r="AJ12" s="126" t="str">
        <f>'Team Maschile'!AB18</f>
        <v>:</v>
      </c>
      <c r="AK12" s="265">
        <f>'Team Maschile'!AC18</f>
        <v>4</v>
      </c>
      <c r="AL12" s="265"/>
      <c r="AM12" s="125"/>
      <c r="AN12" s="125"/>
      <c r="AO12" s="265" t="str">
        <f>'Individuale Maschile'!B27</f>
        <v>BRICHESE DIEGO</v>
      </c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 t="s">
        <v>68</v>
      </c>
      <c r="BD12" s="265"/>
      <c r="BE12" s="265" t="str">
        <f>'Individuale Maschile'!B29</f>
        <v>MARIOTTI ATTILIO</v>
      </c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126"/>
      <c r="BT12" s="265">
        <f>'Individuale Maschile'!J27</f>
        <v>0</v>
      </c>
      <c r="BU12" s="265"/>
      <c r="BV12" s="126" t="s">
        <v>69</v>
      </c>
      <c r="BW12" s="265">
        <f>'Individuale Maschile'!J29</f>
        <v>4</v>
      </c>
      <c r="BX12" s="265"/>
      <c r="BY12" s="126"/>
      <c r="BZ12" s="126"/>
      <c r="CA12" s="265" t="str">
        <f>'Doppio Maschile'!B27</f>
        <v>BEVILACQUA / FRACCARO</v>
      </c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 t="s">
        <v>68</v>
      </c>
      <c r="CP12" s="265"/>
      <c r="CQ12" s="265" t="str">
        <f>'Doppio Maschile'!B29</f>
        <v>CIGNETTI / MAGGIULLI</v>
      </c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125"/>
      <c r="DF12" s="265">
        <f>'Doppio Maschile'!J27</f>
        <v>4</v>
      </c>
      <c r="DG12" s="265"/>
      <c r="DH12" s="126" t="s">
        <v>69</v>
      </c>
      <c r="DI12" s="265">
        <f>'Doppio Maschile'!J29</f>
        <v>0</v>
      </c>
      <c r="DJ12" s="265"/>
      <c r="DK12" s="78"/>
      <c r="DL12" s="78"/>
      <c r="DM12" s="265" t="str">
        <f>'Doppio Femminile'!H18</f>
        <v>PIEMONTE</v>
      </c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 t="s">
        <v>68</v>
      </c>
      <c r="EB12" s="265"/>
      <c r="EC12" s="265" t="str">
        <f>'Doppio Femminile'!Q18</f>
        <v>EMILIA ROMAGNA</v>
      </c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125"/>
      <c r="ER12" s="265">
        <f>'Doppio Femminile'!Z18</f>
        <v>0</v>
      </c>
      <c r="ES12" s="265"/>
      <c r="ET12" s="126" t="s">
        <v>69</v>
      </c>
      <c r="EU12" s="265">
        <f>'Doppio Femminile'!AC18</f>
        <v>4</v>
      </c>
      <c r="EV12" s="265"/>
      <c r="EW12" s="78"/>
      <c r="EX12" s="78"/>
      <c r="EY12" s="265" t="str">
        <f>'Individuale Femminile'!B27</f>
        <v>SCANTAMBURLO ELENA</v>
      </c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 t="s">
        <v>68</v>
      </c>
      <c r="FN12" s="265"/>
      <c r="FO12" s="265" t="str">
        <f>'Individuale Femminile'!B29</f>
        <v>GUASTALLA SARA</v>
      </c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125"/>
      <c r="GD12" s="265">
        <f>'Individuale Femminile'!J27</f>
        <v>3</v>
      </c>
      <c r="GE12" s="265"/>
      <c r="GF12" s="126" t="s">
        <v>69</v>
      </c>
      <c r="GG12" s="265">
        <f>'Individuale Femminile'!J29</f>
        <v>4</v>
      </c>
      <c r="GH12" s="265"/>
      <c r="GI12" s="78"/>
      <c r="GJ12" s="78"/>
    </row>
    <row r="13" spans="1:192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265" t="str">
        <f>'Individuale Maschile'!B31</f>
        <v>BUSETTO OMAR</v>
      </c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 t="s">
        <v>68</v>
      </c>
      <c r="BD13" s="265"/>
      <c r="BE13" s="265" t="str">
        <f>'Individuale Maschile'!B33</f>
        <v>AMICHETTI MARCO</v>
      </c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126"/>
      <c r="BT13" s="265">
        <f>'Individuale Maschile'!J31</f>
        <v>1</v>
      </c>
      <c r="BU13" s="265"/>
      <c r="BV13" s="126" t="s">
        <v>69</v>
      </c>
      <c r="BW13" s="265">
        <f>'Individuale Maschile'!J33</f>
        <v>4</v>
      </c>
      <c r="BX13" s="265"/>
      <c r="BY13" s="126"/>
      <c r="BZ13" s="126"/>
      <c r="CA13" s="265" t="str">
        <f>'Doppio Maschile'!B31</f>
        <v>CAMPANER / TONETTI</v>
      </c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 t="s">
        <v>68</v>
      </c>
      <c r="CP13" s="265"/>
      <c r="CQ13" s="265" t="str">
        <f>'Doppio Maschile'!B33</f>
        <v>FOCONETTI / CODIGNOLA</v>
      </c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125"/>
      <c r="DF13" s="265">
        <f>'Doppio Maschile'!J31</f>
        <v>4</v>
      </c>
      <c r="DG13" s="265"/>
      <c r="DH13" s="126" t="s">
        <v>69</v>
      </c>
      <c r="DI13" s="265">
        <f>'Doppio Maschile'!J33</f>
        <v>3</v>
      </c>
      <c r="DJ13" s="265"/>
      <c r="DK13" s="78"/>
      <c r="DL13" s="78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78"/>
      <c r="EX13" s="78"/>
      <c r="EY13" s="265" t="str">
        <f>'Individuale Femminile'!B31</f>
        <v>CIPOLLETTI CRISTINA</v>
      </c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 t="s">
        <v>68</v>
      </c>
      <c r="FN13" s="265"/>
      <c r="FO13" s="265" t="str">
        <f>'Individuale Femminile'!B33</f>
        <v>MARANI GIADA</v>
      </c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125"/>
      <c r="GD13" s="265">
        <f>'Individuale Femminile'!J31</f>
        <v>3</v>
      </c>
      <c r="GE13" s="265"/>
      <c r="GF13" s="126" t="s">
        <v>69</v>
      </c>
      <c r="GG13" s="265">
        <f>'Individuale Femminile'!J33</f>
        <v>4</v>
      </c>
      <c r="GH13" s="265"/>
      <c r="GI13" s="78"/>
      <c r="GJ13" s="78"/>
    </row>
    <row r="14" spans="1:192" x14ac:dyDescent="0.25">
      <c r="A14" s="125"/>
      <c r="B14" s="125"/>
      <c r="C14" s="272" t="str">
        <f>'Team Maschile'!G20</f>
        <v>CLASSIFICA GIRONE 1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4"/>
      <c r="AM14" s="125"/>
      <c r="AN14" s="125"/>
      <c r="AO14" s="265" t="str">
        <f>'Individuale Maschile'!B35</f>
        <v>SCANDROGLIO MAURIZIO</v>
      </c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 t="s">
        <v>68</v>
      </c>
      <c r="BD14" s="265"/>
      <c r="BE14" s="265" t="str">
        <f>'Individuale Maschile'!B37</f>
        <v>BUCCI STEFANO</v>
      </c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126"/>
      <c r="BT14" s="265">
        <f>'Individuale Maschile'!J35</f>
        <v>2</v>
      </c>
      <c r="BU14" s="265"/>
      <c r="BV14" s="126" t="s">
        <v>69</v>
      </c>
      <c r="BW14" s="265">
        <f>'Individuale Maschile'!J37</f>
        <v>4</v>
      </c>
      <c r="BX14" s="265"/>
      <c r="BY14" s="126"/>
      <c r="BZ14" s="126"/>
      <c r="CA14" s="265" t="str">
        <f>'Doppio Maschile'!B35</f>
        <v>TOMASSETTI / RASCHINI</v>
      </c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 t="s">
        <v>68</v>
      </c>
      <c r="CP14" s="265"/>
      <c r="CQ14" s="265" t="str">
        <f>'Doppio Maschile'!B37</f>
        <v>MONACO / NICCACCI</v>
      </c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125"/>
      <c r="DF14" s="265">
        <f>'Doppio Maschile'!J35</f>
        <v>4</v>
      </c>
      <c r="DG14" s="265"/>
      <c r="DH14" s="126" t="s">
        <v>69</v>
      </c>
      <c r="DI14" s="265">
        <f>'Doppio Maschile'!J37</f>
        <v>1</v>
      </c>
      <c r="DJ14" s="265"/>
      <c r="DK14" s="78"/>
      <c r="DL14" s="78"/>
      <c r="DM14" s="286" t="s">
        <v>87</v>
      </c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8"/>
      <c r="EW14" s="78"/>
      <c r="EX14" s="78"/>
      <c r="EY14" s="265" t="str">
        <f>'Individuale Femminile'!B35</f>
        <v>BOTTAZZO ALESSIA</v>
      </c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  <c r="FM14" s="265" t="s">
        <v>68</v>
      </c>
      <c r="FN14" s="265"/>
      <c r="FO14" s="265" t="str">
        <f>'Individuale Femminile'!B37</f>
        <v>GALLERANI SIMONA</v>
      </c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125"/>
      <c r="GD14" s="265">
        <f>'Individuale Femminile'!J35</f>
        <v>4</v>
      </c>
      <c r="GE14" s="265"/>
      <c r="GF14" s="126" t="s">
        <v>69</v>
      </c>
      <c r="GG14" s="265">
        <f>'Individuale Femminile'!J37</f>
        <v>2</v>
      </c>
      <c r="GH14" s="265"/>
      <c r="GI14" s="78"/>
      <c r="GJ14" s="78"/>
    </row>
    <row r="15" spans="1:192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265" t="str">
        <f>'Individuale Maschile'!CG7</f>
        <v>CIOFANI FABIO</v>
      </c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 t="s">
        <v>68</v>
      </c>
      <c r="BD15" s="265"/>
      <c r="BE15" s="265" t="str">
        <f>'Individuale Maschile'!CG9</f>
        <v>MONACO FILIPPO</v>
      </c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126"/>
      <c r="BT15" s="265">
        <f>'Individuale Maschile'!CF7</f>
        <v>2</v>
      </c>
      <c r="BU15" s="265"/>
      <c r="BV15" s="126" t="s">
        <v>69</v>
      </c>
      <c r="BW15" s="265">
        <f>'Individuale Maschile'!CF9</f>
        <v>4</v>
      </c>
      <c r="BX15" s="265"/>
      <c r="BY15" s="126"/>
      <c r="BZ15" s="126"/>
      <c r="CA15" s="126"/>
      <c r="CB15" s="126"/>
      <c r="CC15" s="126"/>
      <c r="CD15" s="126"/>
      <c r="CE15" s="126"/>
      <c r="CF15" s="126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78"/>
      <c r="DL15" s="78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78"/>
      <c r="EX15" s="78"/>
      <c r="EY15" s="126"/>
      <c r="EZ15" s="126"/>
      <c r="FA15" s="126"/>
      <c r="FB15" s="126"/>
      <c r="FC15" s="126"/>
      <c r="FD15" s="126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78"/>
      <c r="GJ15" s="78"/>
    </row>
    <row r="16" spans="1:192" x14ac:dyDescent="0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266" t="str">
        <f>'Team Maschile'!P22</f>
        <v>Pt.</v>
      </c>
      <c r="T16" s="266"/>
      <c r="U16" s="275" t="str">
        <f>'Team Maschile'!R22</f>
        <v>G</v>
      </c>
      <c r="V16" s="275"/>
      <c r="W16" s="275" t="str">
        <f>'Team Maschile'!S22</f>
        <v>V</v>
      </c>
      <c r="X16" s="275"/>
      <c r="Y16" s="275" t="str">
        <f>'Team Maschile'!T22</f>
        <v>P</v>
      </c>
      <c r="Z16" s="275"/>
      <c r="AA16" s="275" t="str">
        <f>'Team Maschile'!U22</f>
        <v>LV</v>
      </c>
      <c r="AB16" s="275"/>
      <c r="AC16" s="275" t="str">
        <f>'Team Maschile'!W22</f>
        <v>LP</v>
      </c>
      <c r="AD16" s="275"/>
      <c r="AE16" s="275" t="str">
        <f>'Team Maschile'!Y22</f>
        <v>DL</v>
      </c>
      <c r="AF16" s="275"/>
      <c r="AG16" s="125"/>
      <c r="AH16" s="125"/>
      <c r="AI16" s="125"/>
      <c r="AJ16" s="125"/>
      <c r="AK16" s="125"/>
      <c r="AL16" s="125"/>
      <c r="AM16" s="125"/>
      <c r="AN16" s="125"/>
      <c r="AO16" s="265" t="str">
        <f>'Individuale Maschile'!CG11</f>
        <v>BURATTI MARCO</v>
      </c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 t="s">
        <v>68</v>
      </c>
      <c r="BD16" s="265"/>
      <c r="BE16" s="265" t="str">
        <f>'Individuale Maschile'!CG13</f>
        <v>BEVILACQUA PAOLO</v>
      </c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126"/>
      <c r="BT16" s="265">
        <f>'Individuale Maschile'!CF11</f>
        <v>2</v>
      </c>
      <c r="BU16" s="265"/>
      <c r="BV16" s="126" t="s">
        <v>69</v>
      </c>
      <c r="BW16" s="265">
        <f>'Individuale Maschile'!CF13</f>
        <v>4</v>
      </c>
      <c r="BX16" s="265"/>
      <c r="BY16" s="126"/>
      <c r="BZ16" s="126"/>
      <c r="CA16" s="268" t="s">
        <v>101</v>
      </c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69"/>
      <c r="DE16" s="269"/>
      <c r="DF16" s="269"/>
      <c r="DG16" s="269"/>
      <c r="DH16" s="269"/>
      <c r="DI16" s="269"/>
      <c r="DJ16" s="270"/>
      <c r="DK16" s="78"/>
      <c r="DL16" s="78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266" t="str">
        <f>'Doppio Femminile'!P22</f>
        <v>Pt.</v>
      </c>
      <c r="ED16" s="266"/>
      <c r="EE16" s="275" t="str">
        <f>'Doppio Femminile'!R22</f>
        <v>G</v>
      </c>
      <c r="EF16" s="275"/>
      <c r="EG16" s="275" t="str">
        <f>'Doppio Femminile'!S22</f>
        <v>V</v>
      </c>
      <c r="EH16" s="275"/>
      <c r="EI16" s="275" t="str">
        <f>'Doppio Femminile'!T22</f>
        <v>P</v>
      </c>
      <c r="EJ16" s="275"/>
      <c r="EK16" s="275" t="str">
        <f>'Doppio Femminile'!U22</f>
        <v>LV</v>
      </c>
      <c r="EL16" s="275"/>
      <c r="EM16" s="275" t="str">
        <f>'Doppio Femminile'!W22</f>
        <v>LP</v>
      </c>
      <c r="EN16" s="275"/>
      <c r="EO16" s="275" t="str">
        <f>'Doppio Femminile'!Y22</f>
        <v>DL</v>
      </c>
      <c r="EP16" s="275"/>
      <c r="EQ16" s="125"/>
      <c r="ER16" s="125"/>
      <c r="ES16" s="125"/>
      <c r="ET16" s="125"/>
      <c r="EU16" s="125"/>
      <c r="EV16" s="125"/>
      <c r="EW16" s="78"/>
      <c r="EX16" s="78"/>
      <c r="EY16" s="283" t="s">
        <v>101</v>
      </c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5"/>
      <c r="GI16" s="78"/>
      <c r="GJ16" s="78"/>
    </row>
    <row r="17" spans="1:192" x14ac:dyDescent="0.25">
      <c r="A17" s="125"/>
      <c r="B17" s="125"/>
      <c r="C17" s="267">
        <f>'Team Maschile'!G23</f>
        <v>1</v>
      </c>
      <c r="D17" s="267"/>
      <c r="E17" s="271" t="str">
        <f>'Team Maschile'!H23</f>
        <v>MARCHE</v>
      </c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66">
        <f>'Team Maschile'!P23</f>
        <v>6</v>
      </c>
      <c r="T17" s="266"/>
      <c r="U17" s="267">
        <f>'Team Maschile'!R23</f>
        <v>3</v>
      </c>
      <c r="V17" s="267"/>
      <c r="W17" s="267">
        <f>'Team Maschile'!S23</f>
        <v>3</v>
      </c>
      <c r="X17" s="267"/>
      <c r="Y17" s="267">
        <f>'Team Maschile'!T23</f>
        <v>0</v>
      </c>
      <c r="Z17" s="267"/>
      <c r="AA17" s="267">
        <f>'Team Maschile'!U23</f>
        <v>27</v>
      </c>
      <c r="AB17" s="267"/>
      <c r="AC17" s="267">
        <f>'Team Maschile'!W23</f>
        <v>10</v>
      </c>
      <c r="AD17" s="267"/>
      <c r="AE17" s="267">
        <f>'Team Maschile'!Y23</f>
        <v>17</v>
      </c>
      <c r="AF17" s="267"/>
      <c r="AG17" s="125"/>
      <c r="AH17" s="125"/>
      <c r="AI17" s="125"/>
      <c r="AJ17" s="125"/>
      <c r="AK17" s="125"/>
      <c r="AL17" s="125"/>
      <c r="AM17" s="125"/>
      <c r="AN17" s="125"/>
      <c r="AO17" s="265" t="str">
        <f>'Individuale Maschile'!CG15</f>
        <v>PIETRUCCI ALESSANDRO</v>
      </c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 t="s">
        <v>68</v>
      </c>
      <c r="BD17" s="265"/>
      <c r="BE17" s="265" t="str">
        <f>'Individuale Maschile'!CG17</f>
        <v>DI MICCO ALESSANDRO</v>
      </c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126"/>
      <c r="BT17" s="265">
        <f>'Individuale Maschile'!CF15</f>
        <v>1</v>
      </c>
      <c r="BU17" s="265"/>
      <c r="BV17" s="126" t="s">
        <v>69</v>
      </c>
      <c r="BW17" s="265">
        <f>'Individuale Maschile'!CF17</f>
        <v>4</v>
      </c>
      <c r="BX17" s="265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78"/>
      <c r="DL17" s="78"/>
      <c r="DM17" s="267">
        <f>'Doppio Femminile'!G23</f>
        <v>1</v>
      </c>
      <c r="DN17" s="267"/>
      <c r="DO17" s="271" t="str">
        <f>'Doppio Femminile'!H23</f>
        <v>EMILIA ROMAGNA</v>
      </c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66">
        <f>'Doppio Femminile'!P23</f>
        <v>6</v>
      </c>
      <c r="ED17" s="266"/>
      <c r="EE17" s="267">
        <f>'Doppio Femminile'!R23</f>
        <v>3</v>
      </c>
      <c r="EF17" s="267"/>
      <c r="EG17" s="267">
        <f>'Doppio Femminile'!S23</f>
        <v>3</v>
      </c>
      <c r="EH17" s="267"/>
      <c r="EI17" s="267">
        <f>'Doppio Femminile'!T23</f>
        <v>0</v>
      </c>
      <c r="EJ17" s="267"/>
      <c r="EK17" s="267">
        <f>'Doppio Femminile'!U23</f>
        <v>12</v>
      </c>
      <c r="EL17" s="267"/>
      <c r="EM17" s="267">
        <f>'Doppio Femminile'!W23</f>
        <v>2</v>
      </c>
      <c r="EN17" s="267"/>
      <c r="EO17" s="267">
        <f>'Doppio Femminile'!Y23</f>
        <v>10</v>
      </c>
      <c r="EP17" s="267"/>
      <c r="EQ17" s="125"/>
      <c r="ER17" s="125"/>
      <c r="ES17" s="125"/>
      <c r="ET17" s="125"/>
      <c r="EU17" s="125"/>
      <c r="EV17" s="125"/>
      <c r="EW17" s="78"/>
      <c r="EX17" s="78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78"/>
      <c r="GJ17" s="78"/>
    </row>
    <row r="18" spans="1:192" x14ac:dyDescent="0.25">
      <c r="A18" s="125"/>
      <c r="B18" s="125"/>
      <c r="C18" s="267">
        <f>'Team Maschile'!G24</f>
        <v>2</v>
      </c>
      <c r="D18" s="267"/>
      <c r="E18" s="271" t="str">
        <f>'Team Maschile'!H24</f>
        <v>LOMBARDIA</v>
      </c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66">
        <f>'Team Maschile'!P24</f>
        <v>4</v>
      </c>
      <c r="T18" s="266"/>
      <c r="U18" s="267">
        <f>'Team Maschile'!R24</f>
        <v>3</v>
      </c>
      <c r="V18" s="267"/>
      <c r="W18" s="267">
        <f>'Team Maschile'!S24</f>
        <v>2</v>
      </c>
      <c r="X18" s="267"/>
      <c r="Y18" s="267">
        <f>'Team Maschile'!T24</f>
        <v>1</v>
      </c>
      <c r="Z18" s="267"/>
      <c r="AA18" s="267">
        <f>'Team Maschile'!U24</f>
        <v>22</v>
      </c>
      <c r="AB18" s="267"/>
      <c r="AC18" s="267">
        <f>'Team Maschile'!W24</f>
        <v>15</v>
      </c>
      <c r="AD18" s="267"/>
      <c r="AE18" s="267">
        <f>'Team Maschile'!Y24</f>
        <v>7</v>
      </c>
      <c r="AF18" s="267"/>
      <c r="AG18" s="125"/>
      <c r="AH18" s="125"/>
      <c r="AI18" s="125"/>
      <c r="AJ18" s="125"/>
      <c r="AK18" s="125"/>
      <c r="AL18" s="125"/>
      <c r="AM18" s="125"/>
      <c r="AN18" s="125"/>
      <c r="AO18" s="265" t="str">
        <f>'Individuale Maschile'!CG19</f>
        <v>MANTARRO SALVATORE</v>
      </c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 t="s">
        <v>68</v>
      </c>
      <c r="BD18" s="265"/>
      <c r="BE18" s="265" t="str">
        <f>'Individuale Maschile'!CG21</f>
        <v>CERVESATO SAMUEL</v>
      </c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126"/>
      <c r="BT18" s="265">
        <f>'Individuale Maschile'!CF19</f>
        <v>4</v>
      </c>
      <c r="BU18" s="265"/>
      <c r="BV18" s="126" t="s">
        <v>69</v>
      </c>
      <c r="BW18" s="265">
        <f>'Individuale Maschile'!CF21</f>
        <v>0</v>
      </c>
      <c r="BX18" s="265"/>
      <c r="BY18" s="126"/>
      <c r="BZ18" s="126"/>
      <c r="CA18" s="265" t="str">
        <f>'Doppio Maschile'!K8</f>
        <v>CIOFANI / DI TERLIZZI</v>
      </c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 t="s">
        <v>68</v>
      </c>
      <c r="CP18" s="265"/>
      <c r="CQ18" s="265" t="str">
        <f>'Doppio Maschile'!K12</f>
        <v>BRICHESE / GIACOMELLI</v>
      </c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126"/>
      <c r="DF18" s="265">
        <f>'Doppio Maschile'!S8</f>
        <v>3</v>
      </c>
      <c r="DG18" s="265"/>
      <c r="DH18" s="126" t="s">
        <v>69</v>
      </c>
      <c r="DI18" s="265">
        <f>'Doppio Maschile'!S12</f>
        <v>4</v>
      </c>
      <c r="DJ18" s="265"/>
      <c r="DK18" s="78"/>
      <c r="DL18" s="78"/>
      <c r="DM18" s="267">
        <f>'Doppio Femminile'!G24</f>
        <v>2</v>
      </c>
      <c r="DN18" s="267"/>
      <c r="DO18" s="271" t="str">
        <f>'Doppio Femminile'!H24</f>
        <v>FRIULI VENEZIA GIULIA</v>
      </c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66">
        <f>'Doppio Femminile'!P24</f>
        <v>4</v>
      </c>
      <c r="ED18" s="266"/>
      <c r="EE18" s="267">
        <f>'Doppio Femminile'!R24</f>
        <v>3</v>
      </c>
      <c r="EF18" s="267"/>
      <c r="EG18" s="267">
        <f>'Doppio Femminile'!S24</f>
        <v>2</v>
      </c>
      <c r="EH18" s="267"/>
      <c r="EI18" s="267">
        <f>'Doppio Femminile'!T24</f>
        <v>1</v>
      </c>
      <c r="EJ18" s="267"/>
      <c r="EK18" s="267">
        <f>'Doppio Femminile'!U24</f>
        <v>9</v>
      </c>
      <c r="EL18" s="267"/>
      <c r="EM18" s="267">
        <f>'Doppio Femminile'!W24</f>
        <v>7</v>
      </c>
      <c r="EN18" s="267"/>
      <c r="EO18" s="267">
        <f>'Doppio Femminile'!Y24</f>
        <v>2</v>
      </c>
      <c r="EP18" s="267"/>
      <c r="EQ18" s="125"/>
      <c r="ER18" s="125"/>
      <c r="ES18" s="125"/>
      <c r="ET18" s="125"/>
      <c r="EU18" s="125"/>
      <c r="EV18" s="125"/>
      <c r="EW18" s="78"/>
      <c r="EX18" s="78"/>
      <c r="EY18" s="265" t="str">
        <f>'Individuale Femminile'!K8</f>
        <v>MARINI ASIA</v>
      </c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 t="s">
        <v>68</v>
      </c>
      <c r="FN18" s="265"/>
      <c r="FO18" s="265" t="str">
        <f>'Individuale Femminile'!K12</f>
        <v>PICCOLO SAMANTHA</v>
      </c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126"/>
      <c r="GD18" s="265">
        <f>'Individuale Femminile'!S8</f>
        <v>0</v>
      </c>
      <c r="GE18" s="265"/>
      <c r="GF18" s="126" t="s">
        <v>69</v>
      </c>
      <c r="GG18" s="265">
        <f>'Individuale Femminile'!S12</f>
        <v>4</v>
      </c>
      <c r="GH18" s="265"/>
      <c r="GI18" s="78"/>
      <c r="GJ18" s="78"/>
    </row>
    <row r="19" spans="1:192" x14ac:dyDescent="0.25">
      <c r="A19" s="125"/>
      <c r="B19" s="125"/>
      <c r="C19" s="267">
        <f>'Team Maschile'!G25</f>
        <v>3</v>
      </c>
      <c r="D19" s="267"/>
      <c r="E19" s="271" t="str">
        <f>'Team Maschile'!H25</f>
        <v>FRIULI VENEZIA GIULIA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66">
        <f>'Team Maschile'!P25</f>
        <v>2</v>
      </c>
      <c r="T19" s="266"/>
      <c r="U19" s="267">
        <f>'Team Maschile'!R25</f>
        <v>3</v>
      </c>
      <c r="V19" s="267"/>
      <c r="W19" s="267">
        <f>'Team Maschile'!S25</f>
        <v>1</v>
      </c>
      <c r="X19" s="267"/>
      <c r="Y19" s="267">
        <f>'Team Maschile'!T25</f>
        <v>2</v>
      </c>
      <c r="Z19" s="267"/>
      <c r="AA19" s="267">
        <f>'Team Maschile'!U25</f>
        <v>18</v>
      </c>
      <c r="AB19" s="267"/>
      <c r="AC19" s="267">
        <f>'Team Maschile'!W25</f>
        <v>22</v>
      </c>
      <c r="AD19" s="267"/>
      <c r="AE19" s="267">
        <f>'Team Maschile'!Y25</f>
        <v>-4</v>
      </c>
      <c r="AF19" s="267"/>
      <c r="AG19" s="125"/>
      <c r="AH19" s="125"/>
      <c r="AI19" s="125"/>
      <c r="AJ19" s="125"/>
      <c r="AK19" s="125"/>
      <c r="AL19" s="125"/>
      <c r="AM19" s="125"/>
      <c r="AN19" s="125"/>
      <c r="AO19" s="265" t="str">
        <f>'Individuale Maschile'!CG23</f>
        <v>MARTINI SERGIO</v>
      </c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 t="s">
        <v>68</v>
      </c>
      <c r="BD19" s="265"/>
      <c r="BE19" s="265" t="str">
        <f>'Individuale Maschile'!CG25</f>
        <v>MERIGGI LUCA</v>
      </c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126"/>
      <c r="BT19" s="265">
        <f>'Individuale Maschile'!CF23</f>
        <v>1</v>
      </c>
      <c r="BU19" s="265"/>
      <c r="BV19" s="126" t="s">
        <v>69</v>
      </c>
      <c r="BW19" s="265">
        <f>'Individuale Maschile'!CF25</f>
        <v>4</v>
      </c>
      <c r="BX19" s="265"/>
      <c r="BY19" s="126"/>
      <c r="BZ19" s="126"/>
      <c r="CA19" s="265" t="str">
        <f>'Doppio Maschile'!K16</f>
        <v>AMICHETTI / PIETRUCCI</v>
      </c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 t="s">
        <v>68</v>
      </c>
      <c r="CP19" s="265"/>
      <c r="CQ19" s="265" t="str">
        <f>'Doppio Maschile'!K20</f>
        <v>MARIOTTI / BILANCINI</v>
      </c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126"/>
      <c r="DF19" s="265">
        <f>'Doppio Maschile'!S16</f>
        <v>4</v>
      </c>
      <c r="DG19" s="265"/>
      <c r="DH19" s="126" t="s">
        <v>69</v>
      </c>
      <c r="DI19" s="265">
        <f>'Doppio Maschile'!S20</f>
        <v>3</v>
      </c>
      <c r="DJ19" s="265"/>
      <c r="DK19" s="78"/>
      <c r="DL19" s="78"/>
      <c r="DM19" s="267">
        <f>'Doppio Femminile'!G25</f>
        <v>3</v>
      </c>
      <c r="DN19" s="267"/>
      <c r="DO19" s="271" t="str">
        <f>'Doppio Femminile'!H25</f>
        <v>LAZIO</v>
      </c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66">
        <f>'Doppio Femminile'!P25</f>
        <v>2</v>
      </c>
      <c r="ED19" s="266"/>
      <c r="EE19" s="267">
        <f>'Doppio Femminile'!R25</f>
        <v>3</v>
      </c>
      <c r="EF19" s="267"/>
      <c r="EG19" s="267">
        <f>'Doppio Femminile'!S25</f>
        <v>1</v>
      </c>
      <c r="EH19" s="267"/>
      <c r="EI19" s="267">
        <f>'Doppio Femminile'!T25</f>
        <v>2</v>
      </c>
      <c r="EJ19" s="267"/>
      <c r="EK19" s="267">
        <f>'Doppio Femminile'!U25</f>
        <v>6</v>
      </c>
      <c r="EL19" s="267"/>
      <c r="EM19" s="267">
        <f>'Doppio Femminile'!W25</f>
        <v>11</v>
      </c>
      <c r="EN19" s="267"/>
      <c r="EO19" s="267">
        <f>'Doppio Femminile'!Y25</f>
        <v>-5</v>
      </c>
      <c r="EP19" s="267"/>
      <c r="EQ19" s="125"/>
      <c r="ER19" s="125"/>
      <c r="ES19" s="125"/>
      <c r="ET19" s="125"/>
      <c r="EU19" s="125"/>
      <c r="EV19" s="125"/>
      <c r="EW19" s="78"/>
      <c r="EX19" s="78"/>
      <c r="EY19" s="265" t="str">
        <f>'Individuale Femminile'!K16</f>
        <v>PIERONI STEFANIA</v>
      </c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 t="s">
        <v>68</v>
      </c>
      <c r="FN19" s="265"/>
      <c r="FO19" s="265" t="str">
        <f>'Individuale Femminile'!K20</f>
        <v>OSTI BARBARA</v>
      </c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126"/>
      <c r="GD19" s="265">
        <f>'Individuale Femminile'!S16</f>
        <v>0</v>
      </c>
      <c r="GE19" s="265"/>
      <c r="GF19" s="126" t="s">
        <v>69</v>
      </c>
      <c r="GG19" s="265">
        <f>'Individuale Femminile'!S20</f>
        <v>4</v>
      </c>
      <c r="GH19" s="265"/>
      <c r="GI19" s="78"/>
      <c r="GJ19" s="78"/>
    </row>
    <row r="20" spans="1:192" x14ac:dyDescent="0.25">
      <c r="A20" s="125"/>
      <c r="B20" s="125"/>
      <c r="C20" s="267">
        <f>'Team Maschile'!G26</f>
        <v>4</v>
      </c>
      <c r="D20" s="267"/>
      <c r="E20" s="271" t="str">
        <f>'Team Maschile'!H26</f>
        <v>PIEMONTE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66">
        <f>'Team Maschile'!P26</f>
        <v>0</v>
      </c>
      <c r="T20" s="266"/>
      <c r="U20" s="267">
        <f>'Team Maschile'!R26</f>
        <v>3</v>
      </c>
      <c r="V20" s="267"/>
      <c r="W20" s="267">
        <f>'Team Maschile'!S26</f>
        <v>0</v>
      </c>
      <c r="X20" s="267"/>
      <c r="Y20" s="267">
        <f>'Team Maschile'!T26</f>
        <v>3</v>
      </c>
      <c r="Z20" s="267"/>
      <c r="AA20" s="267">
        <f>'Team Maschile'!U26</f>
        <v>7</v>
      </c>
      <c r="AB20" s="267"/>
      <c r="AC20" s="267">
        <f>'Team Maschile'!W26</f>
        <v>27</v>
      </c>
      <c r="AD20" s="267"/>
      <c r="AE20" s="267">
        <f>'Team Maschile'!Y26</f>
        <v>-20</v>
      </c>
      <c r="AF20" s="267"/>
      <c r="AG20" s="125"/>
      <c r="AH20" s="125"/>
      <c r="AI20" s="125"/>
      <c r="AJ20" s="125"/>
      <c r="AK20" s="125"/>
      <c r="AL20" s="125"/>
      <c r="AM20" s="125"/>
      <c r="AN20" s="125"/>
      <c r="AO20" s="265" t="str">
        <f>'Individuale Maschile'!CG27</f>
        <v>RIGOTTI MASSIMO</v>
      </c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 t="s">
        <v>68</v>
      </c>
      <c r="BD20" s="265"/>
      <c r="BE20" s="265" t="str">
        <f>'Individuale Maschile'!CG29</f>
        <v>FRACCARO ENRICO</v>
      </c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126"/>
      <c r="BT20" s="265">
        <f>'Individuale Maschile'!CF27</f>
        <v>3</v>
      </c>
      <c r="BU20" s="265"/>
      <c r="BV20" s="126" t="s">
        <v>69</v>
      </c>
      <c r="BW20" s="265">
        <f>'Individuale Maschile'!CF29</f>
        <v>4</v>
      </c>
      <c r="BX20" s="265"/>
      <c r="BY20" s="126"/>
      <c r="BZ20" s="126"/>
      <c r="CA20" s="265" t="str">
        <f>'Doppio Maschile'!K24</f>
        <v>BUCCI / DI MICCO</v>
      </c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 t="s">
        <v>68</v>
      </c>
      <c r="CP20" s="265"/>
      <c r="CQ20" s="265" t="str">
        <f>'Doppio Maschile'!K28</f>
        <v>BEVILACQUA / FRACCARO</v>
      </c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126"/>
      <c r="DF20" s="265">
        <f>'Doppio Maschile'!S24</f>
        <v>4</v>
      </c>
      <c r="DG20" s="265"/>
      <c r="DH20" s="126" t="s">
        <v>69</v>
      </c>
      <c r="DI20" s="265">
        <f>'Doppio Maschile'!S28</f>
        <v>0</v>
      </c>
      <c r="DJ20" s="265"/>
      <c r="DK20" s="78"/>
      <c r="DL20" s="78"/>
      <c r="DM20" s="267">
        <f>'Doppio Femminile'!G26</f>
        <v>4</v>
      </c>
      <c r="DN20" s="267"/>
      <c r="DO20" s="271" t="str">
        <f>'Doppio Femminile'!H26</f>
        <v>PIEMONTE</v>
      </c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66">
        <f>'Doppio Femminile'!P26</f>
        <v>0</v>
      </c>
      <c r="ED20" s="266"/>
      <c r="EE20" s="267">
        <f>'Doppio Femminile'!R26</f>
        <v>3</v>
      </c>
      <c r="EF20" s="267"/>
      <c r="EG20" s="267">
        <f>'Doppio Femminile'!S26</f>
        <v>0</v>
      </c>
      <c r="EH20" s="267"/>
      <c r="EI20" s="267">
        <f>'Doppio Femminile'!T26</f>
        <v>3</v>
      </c>
      <c r="EJ20" s="267"/>
      <c r="EK20" s="267">
        <f>'Doppio Femminile'!U26</f>
        <v>5</v>
      </c>
      <c r="EL20" s="267"/>
      <c r="EM20" s="267">
        <f>'Doppio Femminile'!W26</f>
        <v>12</v>
      </c>
      <c r="EN20" s="267"/>
      <c r="EO20" s="267">
        <f>'Doppio Femminile'!Y26</f>
        <v>-7</v>
      </c>
      <c r="EP20" s="267"/>
      <c r="EQ20" s="125"/>
      <c r="ER20" s="125"/>
      <c r="ES20" s="125"/>
      <c r="ET20" s="125"/>
      <c r="EU20" s="125"/>
      <c r="EV20" s="125"/>
      <c r="EW20" s="78"/>
      <c r="EX20" s="78"/>
      <c r="EY20" s="265" t="str">
        <f>'Individuale Femminile'!K24</f>
        <v>BIAGETTI TALITA</v>
      </c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 t="s">
        <v>68</v>
      </c>
      <c r="FN20" s="265"/>
      <c r="FO20" s="265" t="str">
        <f>'Individuale Femminile'!K28</f>
        <v>GUASTALLA SARA</v>
      </c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126"/>
      <c r="GD20" s="265">
        <f>'Individuale Femminile'!S24</f>
        <v>4</v>
      </c>
      <c r="GE20" s="265"/>
      <c r="GF20" s="126" t="s">
        <v>69</v>
      </c>
      <c r="GG20" s="265">
        <f>'Individuale Femminile'!S28</f>
        <v>3</v>
      </c>
      <c r="GH20" s="265"/>
      <c r="GI20" s="78"/>
      <c r="GJ20" s="78"/>
    </row>
    <row r="21" spans="1:192" x14ac:dyDescent="0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265" t="str">
        <f>'Individuale Maschile'!CG31</f>
        <v>CIGNETTI ILARIO</v>
      </c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 t="s">
        <v>68</v>
      </c>
      <c r="BD21" s="265"/>
      <c r="BE21" s="265" t="str">
        <f>'Individuale Maschile'!CG33</f>
        <v>SANTI DAVIDE</v>
      </c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126"/>
      <c r="BT21" s="265">
        <f>'Individuale Maschile'!CF31</f>
        <v>1</v>
      </c>
      <c r="BU21" s="265"/>
      <c r="BV21" s="126" t="s">
        <v>69</v>
      </c>
      <c r="BW21" s="265">
        <f>'Individuale Maschile'!CF33</f>
        <v>4</v>
      </c>
      <c r="BX21" s="265"/>
      <c r="BY21" s="126"/>
      <c r="BZ21" s="126"/>
      <c r="CA21" s="265" t="str">
        <f>'Doppio Maschile'!K32</f>
        <v>CAMPANER / TONETTI</v>
      </c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 t="s">
        <v>68</v>
      </c>
      <c r="CP21" s="265"/>
      <c r="CQ21" s="265" t="str">
        <f>'Doppio Maschile'!K36</f>
        <v>TOMASSETTI / RASCHINI</v>
      </c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126"/>
      <c r="DF21" s="265">
        <f>'Doppio Maschile'!S32</f>
        <v>0</v>
      </c>
      <c r="DG21" s="265"/>
      <c r="DH21" s="126" t="s">
        <v>69</v>
      </c>
      <c r="DI21" s="265">
        <f>'Doppio Maschile'!S36</f>
        <v>4</v>
      </c>
      <c r="DJ21" s="265"/>
      <c r="DK21" s="78"/>
      <c r="DL21" s="78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78"/>
      <c r="EX21" s="78"/>
      <c r="EY21" s="265" t="str">
        <f>'Individuale Femminile'!K32</f>
        <v>MARANI GIADA</v>
      </c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  <c r="FL21" s="265"/>
      <c r="FM21" s="265" t="s">
        <v>68</v>
      </c>
      <c r="FN21" s="265"/>
      <c r="FO21" s="265" t="str">
        <f>'Individuale Femminile'!K36</f>
        <v>BOTTAZZO ALESSIA</v>
      </c>
      <c r="FP21" s="265"/>
      <c r="FQ21" s="265"/>
      <c r="FR21" s="265"/>
      <c r="FS21" s="265"/>
      <c r="FT21" s="265"/>
      <c r="FU21" s="265"/>
      <c r="FV21" s="265"/>
      <c r="FW21" s="265"/>
      <c r="FX21" s="265"/>
      <c r="FY21" s="265"/>
      <c r="FZ21" s="265"/>
      <c r="GA21" s="265"/>
      <c r="GB21" s="265"/>
      <c r="GC21" s="126"/>
      <c r="GD21" s="265">
        <f>'Individuale Femminile'!S32</f>
        <v>4</v>
      </c>
      <c r="GE21" s="265"/>
      <c r="GF21" s="126" t="s">
        <v>69</v>
      </c>
      <c r="GG21" s="265">
        <f>'Individuale Femminile'!S36</f>
        <v>3</v>
      </c>
      <c r="GH21" s="265"/>
      <c r="GI21" s="78"/>
      <c r="GJ21" s="78"/>
    </row>
    <row r="22" spans="1:192" x14ac:dyDescent="0.25">
      <c r="A22" s="125"/>
      <c r="B22" s="125"/>
      <c r="C22" s="268" t="str">
        <f>'Team Maschile'!G28</f>
        <v>GIRONE 2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70"/>
      <c r="AM22" s="125"/>
      <c r="AN22" s="125"/>
      <c r="AO22" s="265" t="str">
        <f>'Individuale Maschile'!CG35</f>
        <v>NICCACCI LUCA</v>
      </c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 t="s">
        <v>68</v>
      </c>
      <c r="BD22" s="265"/>
      <c r="BE22" s="265" t="str">
        <f>'Individuale Maschile'!CG37</f>
        <v>CODIGNOLA ANGELO</v>
      </c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126"/>
      <c r="BT22" s="265">
        <f>'Individuale Maschile'!CF35</f>
        <v>4</v>
      </c>
      <c r="BU22" s="265"/>
      <c r="BV22" s="126" t="s">
        <v>69</v>
      </c>
      <c r="BW22" s="265">
        <f>'Individuale Maschile'!CF37</f>
        <v>2</v>
      </c>
      <c r="BX22" s="265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78"/>
      <c r="DL22" s="78"/>
      <c r="DM22" s="283" t="s">
        <v>80</v>
      </c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5"/>
      <c r="EW22" s="78"/>
      <c r="EX22" s="78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78"/>
      <c r="GJ22" s="78"/>
    </row>
    <row r="23" spans="1:192" x14ac:dyDescent="0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268" t="s">
        <v>85</v>
      </c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70"/>
      <c r="DK23" s="78"/>
      <c r="DL23" s="78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78"/>
      <c r="EX23" s="78"/>
      <c r="EY23" s="283" t="s">
        <v>85</v>
      </c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5"/>
      <c r="GI23" s="78"/>
      <c r="GJ23" s="78"/>
    </row>
    <row r="24" spans="1:192" x14ac:dyDescent="0.25">
      <c r="A24" s="125"/>
      <c r="B24" s="125"/>
      <c r="C24" s="265" t="str">
        <f>'Team Maschile'!H36</f>
        <v>EMILIA ROMAGNA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 t="str">
        <f>'Team Maschile'!P36</f>
        <v>vs</v>
      </c>
      <c r="R24" s="265"/>
      <c r="S24" s="265" t="str">
        <f>'Team Maschile'!Q36</f>
        <v>UMBRIA</v>
      </c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125"/>
      <c r="AH24" s="265">
        <f>'Team Maschile'!Z36</f>
        <v>9</v>
      </c>
      <c r="AI24" s="265"/>
      <c r="AJ24" s="126" t="str">
        <f>'Team Maschile'!AB36</f>
        <v>:</v>
      </c>
      <c r="AK24" s="265">
        <f>'Team Maschile'!AC36</f>
        <v>4</v>
      </c>
      <c r="AL24" s="265"/>
      <c r="AM24" s="125"/>
      <c r="AN24" s="125"/>
      <c r="AO24" s="268" t="s">
        <v>100</v>
      </c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70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78"/>
      <c r="DL24" s="78"/>
      <c r="DM24" s="265" t="str">
        <f>'Doppio Femminile'!H36</f>
        <v>UMBRIA</v>
      </c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 t="s">
        <v>68</v>
      </c>
      <c r="EB24" s="265"/>
      <c r="EC24" s="265" t="str">
        <f>'Doppio Femminile'!Q36</f>
        <v>LOMBARDIA</v>
      </c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125"/>
      <c r="ER24" s="265">
        <f>'Doppio Femminile'!Z36</f>
        <v>4</v>
      </c>
      <c r="ES24" s="265"/>
      <c r="ET24" s="126" t="s">
        <v>69</v>
      </c>
      <c r="EU24" s="265">
        <f>'Doppio Femminile'!AC36</f>
        <v>1</v>
      </c>
      <c r="EV24" s="265"/>
      <c r="EW24" s="78"/>
      <c r="EX24" s="78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78"/>
      <c r="GJ24" s="78"/>
    </row>
    <row r="25" spans="1:192" x14ac:dyDescent="0.25">
      <c r="A25" s="125"/>
      <c r="B25" s="125"/>
      <c r="C25" s="265" t="str">
        <f>'Team Maschile'!H37</f>
        <v>LAZIO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 t="str">
        <f>'Team Maschile'!P37</f>
        <v>vs</v>
      </c>
      <c r="R25" s="265"/>
      <c r="S25" s="265" t="str">
        <f>'Team Maschile'!Q37</f>
        <v>VENETO</v>
      </c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125"/>
      <c r="AH25" s="265">
        <f>'Team Maschile'!Z37</f>
        <v>6</v>
      </c>
      <c r="AI25" s="265"/>
      <c r="AJ25" s="126" t="str">
        <f>'Team Maschile'!AB37</f>
        <v>:</v>
      </c>
      <c r="AK25" s="265">
        <f>'Team Maschile'!AC37</f>
        <v>9</v>
      </c>
      <c r="AL25" s="265"/>
      <c r="AM25" s="125"/>
      <c r="AN25" s="125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265" t="str">
        <f>'Doppio Maschile'!T10</f>
        <v>BRICHESE / GIACOMELLI</v>
      </c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 t="s">
        <v>68</v>
      </c>
      <c r="CP25" s="265"/>
      <c r="CQ25" s="265" t="str">
        <f>'Doppio Maschile'!T18</f>
        <v>AMICHETTI / PIETRUCCI</v>
      </c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126"/>
      <c r="DF25" s="265">
        <f>'Doppio Maschile'!AB10</f>
        <v>4</v>
      </c>
      <c r="DG25" s="265"/>
      <c r="DH25" s="126" t="s">
        <v>69</v>
      </c>
      <c r="DI25" s="265">
        <f>'Doppio Maschile'!AB18</f>
        <v>1</v>
      </c>
      <c r="DJ25" s="265"/>
      <c r="DK25" s="78"/>
      <c r="DL25" s="78"/>
      <c r="DM25" s="265" t="str">
        <f>'Doppio Femminile'!H37</f>
        <v xml:space="preserve">VENETO </v>
      </c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 t="s">
        <v>68</v>
      </c>
      <c r="EB25" s="265"/>
      <c r="EC25" s="265" t="str">
        <f>'Doppio Femminile'!Q37</f>
        <v>MARCHE</v>
      </c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125"/>
      <c r="ER25" s="265">
        <f>'Doppio Femminile'!Z37</f>
        <v>4</v>
      </c>
      <c r="ES25" s="265"/>
      <c r="ET25" s="126" t="s">
        <v>69</v>
      </c>
      <c r="EU25" s="265">
        <f>'Doppio Femminile'!AC37</f>
        <v>1</v>
      </c>
      <c r="EV25" s="265"/>
      <c r="EW25" s="78"/>
      <c r="EX25" s="78"/>
      <c r="EY25" s="265" t="str">
        <f>'Individuale Femminile'!T10</f>
        <v>PICCOLO SAMANTHA</v>
      </c>
      <c r="EZ25" s="265"/>
      <c r="FA25" s="265"/>
      <c r="FB25" s="265"/>
      <c r="FC25" s="265"/>
      <c r="FD25" s="265"/>
      <c r="FE25" s="265"/>
      <c r="FF25" s="265"/>
      <c r="FG25" s="265"/>
      <c r="FH25" s="265"/>
      <c r="FI25" s="265"/>
      <c r="FJ25" s="265"/>
      <c r="FK25" s="265"/>
      <c r="FL25" s="265"/>
      <c r="FM25" s="265" t="s">
        <v>68</v>
      </c>
      <c r="FN25" s="265"/>
      <c r="FO25" s="265" t="str">
        <f>'Individuale Femminile'!T18</f>
        <v>OSTI BARBARA</v>
      </c>
      <c r="FP25" s="265"/>
      <c r="FQ25" s="265"/>
      <c r="FR25" s="265"/>
      <c r="FS25" s="265"/>
      <c r="FT25" s="265"/>
      <c r="FU25" s="265"/>
      <c r="FV25" s="265"/>
      <c r="FW25" s="265"/>
      <c r="FX25" s="265"/>
      <c r="FY25" s="265"/>
      <c r="FZ25" s="265"/>
      <c r="GA25" s="265"/>
      <c r="GB25" s="265"/>
      <c r="GC25" s="126"/>
      <c r="GD25" s="265">
        <f>'Individuale Femminile'!AB10</f>
        <v>4</v>
      </c>
      <c r="GE25" s="265"/>
      <c r="GF25" s="126" t="s">
        <v>69</v>
      </c>
      <c r="GG25" s="265">
        <f>'Individuale Femminile'!AB18</f>
        <v>1</v>
      </c>
      <c r="GH25" s="265"/>
      <c r="GI25" s="78"/>
      <c r="GJ25" s="78"/>
    </row>
    <row r="26" spans="1:192" x14ac:dyDescent="0.25">
      <c r="A26" s="125"/>
      <c r="B26" s="125"/>
      <c r="C26" s="265" t="str">
        <f>'Team Maschile'!H38</f>
        <v>EMILIA ROMAGNA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 t="str">
        <f>'Team Maschile'!P38</f>
        <v>vs</v>
      </c>
      <c r="R26" s="265"/>
      <c r="S26" s="265" t="str">
        <f>'Team Maschile'!Q38</f>
        <v>LAZIO</v>
      </c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125"/>
      <c r="AH26" s="265">
        <f>'Team Maschile'!Z38</f>
        <v>9</v>
      </c>
      <c r="AI26" s="265"/>
      <c r="AJ26" s="126" t="str">
        <f>'Team Maschile'!AB38</f>
        <v>:</v>
      </c>
      <c r="AK26" s="265">
        <f>'Team Maschile'!AC38</f>
        <v>8</v>
      </c>
      <c r="AL26" s="265"/>
      <c r="AM26" s="125"/>
      <c r="AN26" s="125"/>
      <c r="AO26" s="265" t="str">
        <f>'Individuale Maschile'!K8</f>
        <v>DI TERLIZZI DANILO</v>
      </c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 t="s">
        <v>68</v>
      </c>
      <c r="BD26" s="265"/>
      <c r="BE26" s="265" t="str">
        <f>'Individuale Maschile'!K12</f>
        <v>GIACOMELLI MARCO</v>
      </c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126"/>
      <c r="BT26" s="265">
        <f>'Individuale Maschile'!S8</f>
        <v>0</v>
      </c>
      <c r="BU26" s="265"/>
      <c r="BV26" s="126" t="s">
        <v>69</v>
      </c>
      <c r="BW26" s="265">
        <f>'Individuale Maschile'!S12</f>
        <v>4</v>
      </c>
      <c r="BX26" s="265"/>
      <c r="BY26" s="126"/>
      <c r="BZ26" s="126"/>
      <c r="CA26" s="265" t="str">
        <f>'Doppio Maschile'!T26</f>
        <v>BUCCI / DI MICCO</v>
      </c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 t="s">
        <v>68</v>
      </c>
      <c r="CP26" s="265"/>
      <c r="CQ26" s="265" t="str">
        <f>'Doppio Maschile'!T34</f>
        <v>TOMASSETTI / RASCHINI</v>
      </c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126"/>
      <c r="DF26" s="265">
        <f>'Doppio Maschile'!AB26</f>
        <v>2</v>
      </c>
      <c r="DG26" s="265"/>
      <c r="DH26" s="126" t="s">
        <v>69</v>
      </c>
      <c r="DI26" s="265">
        <f>'Doppio Maschile'!AB34</f>
        <v>4</v>
      </c>
      <c r="DJ26" s="265"/>
      <c r="DK26" s="78"/>
      <c r="DL26" s="78"/>
      <c r="DM26" s="265" t="str">
        <f>'Doppio Femminile'!H38</f>
        <v>UMBRIA</v>
      </c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 t="s">
        <v>68</v>
      </c>
      <c r="EB26" s="265"/>
      <c r="EC26" s="265" t="str">
        <f>'Doppio Femminile'!Q38</f>
        <v xml:space="preserve">VENETO </v>
      </c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125"/>
      <c r="ER26" s="265">
        <f>'Doppio Femminile'!Z38</f>
        <v>3</v>
      </c>
      <c r="ES26" s="265"/>
      <c r="ET26" s="126" t="s">
        <v>69</v>
      </c>
      <c r="EU26" s="265">
        <f>'Doppio Femminile'!AC38</f>
        <v>4</v>
      </c>
      <c r="EV26" s="265"/>
      <c r="EW26" s="78"/>
      <c r="EX26" s="78"/>
      <c r="EY26" s="265" t="str">
        <f>'Individuale Femminile'!T26</f>
        <v>BIAGETTI TALITA</v>
      </c>
      <c r="EZ26" s="265"/>
      <c r="FA26" s="265"/>
      <c r="FB26" s="265"/>
      <c r="FC26" s="265"/>
      <c r="FD26" s="265"/>
      <c r="FE26" s="265"/>
      <c r="FF26" s="265"/>
      <c r="FG26" s="265"/>
      <c r="FH26" s="265"/>
      <c r="FI26" s="265"/>
      <c r="FJ26" s="265"/>
      <c r="FK26" s="265"/>
      <c r="FL26" s="265"/>
      <c r="FM26" s="265" t="s">
        <v>68</v>
      </c>
      <c r="FN26" s="265"/>
      <c r="FO26" s="265" t="str">
        <f>'Individuale Femminile'!T34</f>
        <v>MARANI GIADA</v>
      </c>
      <c r="FP26" s="265"/>
      <c r="FQ26" s="265"/>
      <c r="FR26" s="265"/>
      <c r="FS26" s="265"/>
      <c r="FT26" s="265"/>
      <c r="FU26" s="265"/>
      <c r="FV26" s="265"/>
      <c r="FW26" s="265"/>
      <c r="FX26" s="265"/>
      <c r="FY26" s="265"/>
      <c r="FZ26" s="265"/>
      <c r="GA26" s="265"/>
      <c r="GB26" s="265"/>
      <c r="GC26" s="126"/>
      <c r="GD26" s="265">
        <f>'Individuale Femminile'!AB26</f>
        <v>4</v>
      </c>
      <c r="GE26" s="265"/>
      <c r="GF26" s="126" t="s">
        <v>69</v>
      </c>
      <c r="GG26" s="265">
        <f>'Individuale Femminile'!AB34</f>
        <v>1</v>
      </c>
      <c r="GH26" s="265"/>
      <c r="GI26" s="78"/>
      <c r="GJ26" s="78"/>
    </row>
    <row r="27" spans="1:192" x14ac:dyDescent="0.25">
      <c r="A27" s="125"/>
      <c r="B27" s="125"/>
      <c r="C27" s="265" t="str">
        <f>'Team Maschile'!H39</f>
        <v>UMBRIA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 t="str">
        <f>'Team Maschile'!P39</f>
        <v>vs</v>
      </c>
      <c r="R27" s="265"/>
      <c r="S27" s="265" t="str">
        <f>'Team Maschile'!Q39</f>
        <v>VENETO</v>
      </c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125"/>
      <c r="AH27" s="265">
        <f>'Team Maschile'!Z39</f>
        <v>9</v>
      </c>
      <c r="AI27" s="265"/>
      <c r="AJ27" s="126" t="str">
        <f>'Team Maschile'!AB39</f>
        <v>:</v>
      </c>
      <c r="AK27" s="265">
        <f>'Team Maschile'!AC39</f>
        <v>8</v>
      </c>
      <c r="AL27" s="265"/>
      <c r="AM27" s="125"/>
      <c r="AN27" s="125"/>
      <c r="AO27" s="265" t="str">
        <f>'Individuale Maschile'!K16</f>
        <v>TOMASSETTI STEFANO</v>
      </c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 t="s">
        <v>68</v>
      </c>
      <c r="BD27" s="265"/>
      <c r="BE27" s="265" t="str">
        <f>'Individuale Maschile'!K20</f>
        <v>FOCONETTI ANDREA</v>
      </c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126"/>
      <c r="BT27" s="265">
        <f>'Individuale Maschile'!S16</f>
        <v>4</v>
      </c>
      <c r="BU27" s="265"/>
      <c r="BV27" s="126" t="s">
        <v>69</v>
      </c>
      <c r="BW27" s="265">
        <f>'Individuale Maschile'!S20</f>
        <v>1</v>
      </c>
      <c r="BX27" s="265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78"/>
      <c r="DL27" s="78"/>
      <c r="DM27" s="265" t="str">
        <f>'Doppio Femminile'!H39</f>
        <v>LOMBARDIA</v>
      </c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 t="s">
        <v>68</v>
      </c>
      <c r="EB27" s="265"/>
      <c r="EC27" s="265" t="str">
        <f>'Doppio Femminile'!Q39</f>
        <v>MARCHE</v>
      </c>
      <c r="ED27" s="265"/>
      <c r="EE27" s="265"/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125"/>
      <c r="ER27" s="265">
        <f>'Doppio Femminile'!Z39</f>
        <v>4</v>
      </c>
      <c r="ES27" s="265"/>
      <c r="ET27" s="126" t="s">
        <v>69</v>
      </c>
      <c r="EU27" s="265">
        <f>'Doppio Femminile'!AC39</f>
        <v>1</v>
      </c>
      <c r="EV27" s="265"/>
      <c r="EW27" s="78"/>
      <c r="EX27" s="78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78"/>
      <c r="GJ27" s="78"/>
    </row>
    <row r="28" spans="1:192" x14ac:dyDescent="0.25">
      <c r="A28" s="125"/>
      <c r="B28" s="125"/>
      <c r="C28" s="265" t="str">
        <f>'Team Maschile'!H40</f>
        <v>EMILIA ROMAGNA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 t="str">
        <f>'Team Maschile'!P40</f>
        <v>vs</v>
      </c>
      <c r="R28" s="265"/>
      <c r="S28" s="265" t="str">
        <f>'Team Maschile'!Q40</f>
        <v>VENETO</v>
      </c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125"/>
      <c r="AH28" s="265">
        <f>'Team Maschile'!Z40</f>
        <v>9</v>
      </c>
      <c r="AI28" s="265"/>
      <c r="AJ28" s="126" t="str">
        <f>'Team Maschile'!AB40</f>
        <v>:</v>
      </c>
      <c r="AK28" s="265">
        <f>'Team Maschile'!AC40</f>
        <v>7</v>
      </c>
      <c r="AL28" s="265"/>
      <c r="AM28" s="125"/>
      <c r="AN28" s="125"/>
      <c r="AO28" s="265" t="str">
        <f>'Individuale Maschile'!K24</f>
        <v>BLASCO ROBERTO</v>
      </c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 t="s">
        <v>68</v>
      </c>
      <c r="BD28" s="265"/>
      <c r="BE28" s="265" t="str">
        <f>'Individuale Maschile'!K28</f>
        <v>MARIOTTI ATTILIO</v>
      </c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126"/>
      <c r="BT28" s="265">
        <f>'Individuale Maschile'!S24</f>
        <v>4</v>
      </c>
      <c r="BU28" s="265"/>
      <c r="BV28" s="126" t="s">
        <v>69</v>
      </c>
      <c r="BW28" s="265">
        <f>'Individuale Maschile'!S28</f>
        <v>3</v>
      </c>
      <c r="BX28" s="265"/>
      <c r="BY28" s="126"/>
      <c r="BZ28" s="126"/>
      <c r="CA28" s="268" t="s">
        <v>86</v>
      </c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69"/>
      <c r="DE28" s="269"/>
      <c r="DF28" s="269"/>
      <c r="DG28" s="269"/>
      <c r="DH28" s="269"/>
      <c r="DI28" s="269"/>
      <c r="DJ28" s="270"/>
      <c r="DK28" s="78"/>
      <c r="DL28" s="78"/>
      <c r="DM28" s="265" t="str">
        <f>'Doppio Femminile'!H40</f>
        <v>UMBRIA</v>
      </c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 t="s">
        <v>68</v>
      </c>
      <c r="EB28" s="265"/>
      <c r="EC28" s="265" t="str">
        <f>'Doppio Femminile'!Q40</f>
        <v>MARCHE</v>
      </c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125"/>
      <c r="ER28" s="265">
        <f>'Doppio Femminile'!Z40</f>
        <v>4</v>
      </c>
      <c r="ES28" s="265"/>
      <c r="ET28" s="126" t="s">
        <v>69</v>
      </c>
      <c r="EU28" s="265">
        <f>'Doppio Femminile'!AC40</f>
        <v>2</v>
      </c>
      <c r="EV28" s="265"/>
      <c r="EW28" s="78"/>
      <c r="EX28" s="78"/>
      <c r="EY28" s="283" t="s">
        <v>86</v>
      </c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  <c r="GF28" s="284"/>
      <c r="GG28" s="284"/>
      <c r="GH28" s="285"/>
      <c r="GI28" s="78"/>
      <c r="GJ28" s="78"/>
    </row>
    <row r="29" spans="1:192" x14ac:dyDescent="0.25">
      <c r="A29" s="125"/>
      <c r="B29" s="125"/>
      <c r="C29" s="265" t="str">
        <f>'Team Maschile'!H41</f>
        <v>UMBRIA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 t="str">
        <f>'Team Maschile'!P41</f>
        <v>vs</v>
      </c>
      <c r="R29" s="265"/>
      <c r="S29" s="265" t="str">
        <f>'Team Maschile'!Q41</f>
        <v>LAZIO</v>
      </c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125"/>
      <c r="AH29" s="265">
        <f>'Team Maschile'!Z41</f>
        <v>9</v>
      </c>
      <c r="AI29" s="265"/>
      <c r="AJ29" s="126" t="str">
        <f>'Team Maschile'!AB41</f>
        <v>:</v>
      </c>
      <c r="AK29" s="265">
        <f>'Team Maschile'!AC41</f>
        <v>5</v>
      </c>
      <c r="AL29" s="265"/>
      <c r="AM29" s="125"/>
      <c r="AN29" s="125"/>
      <c r="AO29" s="265" t="str">
        <f>'Individuale Maschile'!K32</f>
        <v>AMICHETTI MARCO</v>
      </c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 t="s">
        <v>68</v>
      </c>
      <c r="BD29" s="265"/>
      <c r="BE29" s="265" t="str">
        <f>'Individuale Maschile'!K36</f>
        <v>BUCCI STEFANO</v>
      </c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126"/>
      <c r="BT29" s="265">
        <f>'Individuale Maschile'!S32</f>
        <v>0</v>
      </c>
      <c r="BU29" s="265"/>
      <c r="BV29" s="126" t="s">
        <v>69</v>
      </c>
      <c r="BW29" s="265">
        <f>'Individuale Maschile'!S36</f>
        <v>4</v>
      </c>
      <c r="BX29" s="265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78"/>
      <c r="DL29" s="78"/>
      <c r="DM29" s="265" t="str">
        <f>'Doppio Femminile'!H41</f>
        <v>LOMBARDIA</v>
      </c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 t="s">
        <v>68</v>
      </c>
      <c r="EB29" s="265"/>
      <c r="EC29" s="265" t="str">
        <f>'Doppio Femminile'!Q41</f>
        <v xml:space="preserve">VENETO </v>
      </c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125"/>
      <c r="ER29" s="265">
        <f>'Doppio Femminile'!Z41</f>
        <v>1</v>
      </c>
      <c r="ES29" s="265"/>
      <c r="ET29" s="126" t="s">
        <v>69</v>
      </c>
      <c r="EU29" s="265">
        <f>'Doppio Femminile'!AC41</f>
        <v>4</v>
      </c>
      <c r="EV29" s="265"/>
      <c r="EW29" s="78"/>
      <c r="EX29" s="78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78"/>
      <c r="GJ29" s="78"/>
    </row>
    <row r="30" spans="1:192" x14ac:dyDescent="0.25">
      <c r="A30" s="125"/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5"/>
      <c r="AH30" s="126"/>
      <c r="AI30" s="126"/>
      <c r="AJ30" s="126"/>
      <c r="AK30" s="126"/>
      <c r="AL30" s="126"/>
      <c r="AM30" s="125"/>
      <c r="AN30" s="125"/>
      <c r="AO30" s="265" t="str">
        <f>'Individuale Maschile'!BX8</f>
        <v>MONACO FILIPPO</v>
      </c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 t="s">
        <v>68</v>
      </c>
      <c r="BD30" s="265"/>
      <c r="BE30" s="265" t="str">
        <f>'Individuale Maschile'!BX12</f>
        <v>BEVILACQUA PAOLO</v>
      </c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126"/>
      <c r="BT30" s="265">
        <f>'Individuale Maschile'!BW8</f>
        <v>4</v>
      </c>
      <c r="BU30" s="265"/>
      <c r="BV30" s="126" t="s">
        <v>69</v>
      </c>
      <c r="BW30" s="265">
        <f>'Individuale Maschile'!BW12</f>
        <v>2</v>
      </c>
      <c r="BX30" s="265"/>
      <c r="BY30" s="126"/>
      <c r="BZ30" s="126"/>
      <c r="CA30" s="265" t="str">
        <f>'Doppio Maschile'!AC14</f>
        <v>BRICHESE / GIACOMELLI</v>
      </c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 t="s">
        <v>68</v>
      </c>
      <c r="CP30" s="265"/>
      <c r="CQ30" s="265" t="str">
        <f>'Doppio Maschile'!AC30</f>
        <v>TOMASSETTI / RASCHINI</v>
      </c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126"/>
      <c r="DF30" s="265">
        <f>'Doppio Maschile'!AL14</f>
        <v>0</v>
      </c>
      <c r="DG30" s="265"/>
      <c r="DH30" s="126" t="s">
        <v>69</v>
      </c>
      <c r="DI30" s="265">
        <f>'Doppio Maschile'!AL30</f>
        <v>4</v>
      </c>
      <c r="DJ30" s="265"/>
      <c r="DK30" s="78"/>
      <c r="DL30" s="78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5"/>
      <c r="ER30" s="126"/>
      <c r="ES30" s="126"/>
      <c r="ET30" s="126"/>
      <c r="EU30" s="126"/>
      <c r="EV30" s="126"/>
      <c r="EW30" s="78"/>
      <c r="EX30" s="78"/>
      <c r="EY30" s="265" t="str">
        <f>'Individuale Femminile'!AC14</f>
        <v>PICCOLO SAMANTHA</v>
      </c>
      <c r="EZ30" s="265"/>
      <c r="FA30" s="265"/>
      <c r="FB30" s="265"/>
      <c r="FC30" s="265"/>
      <c r="FD30" s="265"/>
      <c r="FE30" s="265"/>
      <c r="FF30" s="265"/>
      <c r="FG30" s="265"/>
      <c r="FH30" s="265"/>
      <c r="FI30" s="265"/>
      <c r="FJ30" s="265"/>
      <c r="FK30" s="265"/>
      <c r="FL30" s="265"/>
      <c r="FM30" s="265" t="s">
        <v>68</v>
      </c>
      <c r="FN30" s="265"/>
      <c r="FO30" s="265" t="str">
        <f>'Individuale Femminile'!AC30</f>
        <v>BIAGETTI TALITA</v>
      </c>
      <c r="FP30" s="265"/>
      <c r="FQ30" s="265"/>
      <c r="FR30" s="265"/>
      <c r="FS30" s="265"/>
      <c r="FT30" s="265"/>
      <c r="FU30" s="265"/>
      <c r="FV30" s="265"/>
      <c r="FW30" s="265"/>
      <c r="FX30" s="265"/>
      <c r="FY30" s="265"/>
      <c r="FZ30" s="265"/>
      <c r="GA30" s="265"/>
      <c r="GB30" s="265"/>
      <c r="GC30" s="126"/>
      <c r="GD30" s="265">
        <f>'Individuale Femminile'!AL14</f>
        <v>4</v>
      </c>
      <c r="GE30" s="265"/>
      <c r="GF30" s="126" t="s">
        <v>69</v>
      </c>
      <c r="GG30" s="265">
        <f>'Individuale Femminile'!AL30</f>
        <v>3</v>
      </c>
      <c r="GH30" s="265"/>
      <c r="GI30" s="78"/>
      <c r="GJ30" s="78"/>
    </row>
    <row r="31" spans="1:192" x14ac:dyDescent="0.25">
      <c r="A31" s="125"/>
      <c r="B31" s="125"/>
      <c r="C31" s="272" t="str">
        <f>'Team Maschile'!G43</f>
        <v>CLASSIFICA GIRONE 2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4"/>
      <c r="AM31" s="125"/>
      <c r="AN31" s="125"/>
      <c r="AO31" s="265" t="str">
        <f>'Individuale Maschile'!BX16</f>
        <v>DI MICCO ALESSANDRO</v>
      </c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 t="s">
        <v>68</v>
      </c>
      <c r="BD31" s="265"/>
      <c r="BE31" s="265" t="str">
        <f>'Individuale Maschile'!BX20</f>
        <v>MANTARRO SALVATORE</v>
      </c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126"/>
      <c r="BT31" s="265">
        <f>'Individuale Maschile'!BW16</f>
        <v>1</v>
      </c>
      <c r="BU31" s="265"/>
      <c r="BV31" s="126" t="s">
        <v>69</v>
      </c>
      <c r="BW31" s="265">
        <f>'Individuale Maschile'!BW20</f>
        <v>4</v>
      </c>
      <c r="BX31" s="265"/>
      <c r="BY31" s="126"/>
      <c r="BZ31" s="126"/>
      <c r="CA31" s="126"/>
      <c r="CB31" s="126"/>
      <c r="CC31" s="126"/>
      <c r="CD31" s="126"/>
      <c r="CE31" s="126"/>
      <c r="CF31" s="126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78"/>
      <c r="DL31" s="78"/>
      <c r="DM31" s="286" t="s">
        <v>88</v>
      </c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</row>
    <row r="32" spans="1:192" x14ac:dyDescent="0.2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265" t="str">
        <f>'Individuale Maschile'!BX24</f>
        <v>MERIGGI LUCA</v>
      </c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 t="s">
        <v>68</v>
      </c>
      <c r="BD32" s="265"/>
      <c r="BE32" s="265" t="str">
        <f>'Individuale Maschile'!BX28</f>
        <v>FRACCARO ENRICO</v>
      </c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126"/>
      <c r="BT32" s="265">
        <f>'Individuale Maschile'!BW24</f>
        <v>4</v>
      </c>
      <c r="BU32" s="265"/>
      <c r="BV32" s="126" t="s">
        <v>69</v>
      </c>
      <c r="BW32" s="265">
        <f>'Individuale Maschile'!BW28</f>
        <v>0</v>
      </c>
      <c r="BX32" s="265"/>
      <c r="BY32" s="126"/>
      <c r="BZ32" s="126"/>
      <c r="CA32" s="126"/>
      <c r="CB32" s="126"/>
      <c r="CC32" s="126"/>
      <c r="CD32" s="126"/>
      <c r="CE32" s="126"/>
      <c r="CF32" s="126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78"/>
      <c r="DL32" s="78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</row>
    <row r="33" spans="1:192" x14ac:dyDescent="0.2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266" t="str">
        <f>'Team Maschile'!P45</f>
        <v>Pt.</v>
      </c>
      <c r="T33" s="266"/>
      <c r="U33" s="275" t="str">
        <f>'Team Maschile'!R45</f>
        <v>G</v>
      </c>
      <c r="V33" s="275"/>
      <c r="W33" s="275" t="str">
        <f>'Team Maschile'!S45</f>
        <v>V</v>
      </c>
      <c r="X33" s="275"/>
      <c r="Y33" s="275" t="str">
        <f>'Team Maschile'!T45</f>
        <v>P</v>
      </c>
      <c r="Z33" s="275"/>
      <c r="AA33" s="275" t="str">
        <f>'Team Maschile'!U45</f>
        <v>LV</v>
      </c>
      <c r="AB33" s="275"/>
      <c r="AC33" s="275" t="str">
        <f>'Team Maschile'!W45</f>
        <v>LP</v>
      </c>
      <c r="AD33" s="275"/>
      <c r="AE33" s="275" t="str">
        <f>'Team Maschile'!Y45</f>
        <v>DL</v>
      </c>
      <c r="AF33" s="275"/>
      <c r="AG33" s="125"/>
      <c r="AH33" s="125"/>
      <c r="AI33" s="125"/>
      <c r="AJ33" s="125"/>
      <c r="AK33" s="125"/>
      <c r="AL33" s="125"/>
      <c r="AM33" s="125"/>
      <c r="AN33" s="125"/>
      <c r="AO33" s="265" t="str">
        <f>'Individuale Maschile'!BX32</f>
        <v>SANTI DAVIDE</v>
      </c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 t="s">
        <v>68</v>
      </c>
      <c r="BD33" s="265"/>
      <c r="BE33" s="265" t="str">
        <f>'Individuale Maschile'!BX36</f>
        <v>NICCACCI LUCA</v>
      </c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126"/>
      <c r="BT33" s="265">
        <f>'Individuale Maschile'!BW32</f>
        <v>4</v>
      </c>
      <c r="BU33" s="265"/>
      <c r="BV33" s="126" t="s">
        <v>69</v>
      </c>
      <c r="BW33" s="265">
        <f>'Individuale Maschile'!BW36</f>
        <v>2</v>
      </c>
      <c r="BX33" s="265"/>
      <c r="BY33" s="126"/>
      <c r="BZ33" s="126"/>
      <c r="CA33" s="126"/>
      <c r="CB33" s="126"/>
      <c r="CC33" s="126"/>
      <c r="CD33" s="126"/>
      <c r="CE33" s="126"/>
      <c r="CF33" s="126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78"/>
      <c r="DL33" s="78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266" t="str">
        <f>'Doppio Femminile'!P45</f>
        <v>Pt.</v>
      </c>
      <c r="ED33" s="266"/>
      <c r="EE33" s="275" t="str">
        <f>'Doppio Femminile'!R45</f>
        <v>G</v>
      </c>
      <c r="EF33" s="275"/>
      <c r="EG33" s="275" t="str">
        <f>'Doppio Femminile'!S45</f>
        <v>V</v>
      </c>
      <c r="EH33" s="275"/>
      <c r="EI33" s="275" t="str">
        <f>'Doppio Femminile'!T45</f>
        <v>P</v>
      </c>
      <c r="EJ33" s="275"/>
      <c r="EK33" s="275" t="str">
        <f>'Doppio Femminile'!U45</f>
        <v>LV</v>
      </c>
      <c r="EL33" s="275"/>
      <c r="EM33" s="275" t="str">
        <f>'Doppio Femminile'!W45</f>
        <v>LP</v>
      </c>
      <c r="EN33" s="275"/>
      <c r="EO33" s="275" t="str">
        <f>'Doppio Femminile'!Y45</f>
        <v>DL</v>
      </c>
      <c r="EP33" s="275"/>
      <c r="EQ33" s="125"/>
      <c r="ER33" s="125"/>
      <c r="ES33" s="125"/>
      <c r="ET33" s="125"/>
      <c r="EU33" s="125"/>
      <c r="EV33" s="125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</row>
    <row r="34" spans="1:192" x14ac:dyDescent="0.25">
      <c r="A34" s="125"/>
      <c r="B34" s="125"/>
      <c r="C34" s="267">
        <f>'Team Maschile'!G46</f>
        <v>1</v>
      </c>
      <c r="D34" s="267"/>
      <c r="E34" s="271" t="str">
        <f>'Team Maschile'!H46</f>
        <v>EMILIA ROMAGNA</v>
      </c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66">
        <f>'Team Maschile'!P46</f>
        <v>6</v>
      </c>
      <c r="T34" s="266"/>
      <c r="U34" s="267">
        <f>'Team Maschile'!R46</f>
        <v>3</v>
      </c>
      <c r="V34" s="267"/>
      <c r="W34" s="267">
        <f>'Team Maschile'!S46</f>
        <v>3</v>
      </c>
      <c r="X34" s="267"/>
      <c r="Y34" s="267">
        <f>'Team Maschile'!T46</f>
        <v>0</v>
      </c>
      <c r="Z34" s="267"/>
      <c r="AA34" s="267">
        <f>'Team Maschile'!U46</f>
        <v>27</v>
      </c>
      <c r="AB34" s="267"/>
      <c r="AC34" s="267">
        <f>'Team Maschile'!W46</f>
        <v>19</v>
      </c>
      <c r="AD34" s="267"/>
      <c r="AE34" s="267">
        <f>'Team Maschile'!Y46</f>
        <v>8</v>
      </c>
      <c r="AF34" s="267"/>
      <c r="AG34" s="125"/>
      <c r="AH34" s="125"/>
      <c r="AI34" s="125"/>
      <c r="AJ34" s="125"/>
      <c r="AK34" s="125"/>
      <c r="AL34" s="125"/>
      <c r="AM34" s="125"/>
      <c r="AN34" s="125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78"/>
      <c r="DL34" s="78"/>
      <c r="DM34" s="267">
        <f>'Doppio Femminile'!G46</f>
        <v>1</v>
      </c>
      <c r="DN34" s="267"/>
      <c r="DO34" s="271" t="str">
        <f>'Doppio Femminile'!H46</f>
        <v xml:space="preserve">VENETO </v>
      </c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66">
        <f>'Doppio Femminile'!P46</f>
        <v>6</v>
      </c>
      <c r="ED34" s="266"/>
      <c r="EE34" s="267">
        <f>'Doppio Femminile'!R46</f>
        <v>3</v>
      </c>
      <c r="EF34" s="267"/>
      <c r="EG34" s="267">
        <f>'Doppio Femminile'!S46</f>
        <v>3</v>
      </c>
      <c r="EH34" s="267"/>
      <c r="EI34" s="267">
        <f>'Doppio Femminile'!T46</f>
        <v>0</v>
      </c>
      <c r="EJ34" s="267"/>
      <c r="EK34" s="267">
        <f>'Doppio Femminile'!U46</f>
        <v>12</v>
      </c>
      <c r="EL34" s="267"/>
      <c r="EM34" s="267">
        <f>'Doppio Femminile'!W46</f>
        <v>5</v>
      </c>
      <c r="EN34" s="267"/>
      <c r="EO34" s="267">
        <f>'Doppio Femminile'!Y46</f>
        <v>7</v>
      </c>
      <c r="EP34" s="267"/>
      <c r="EQ34" s="125"/>
      <c r="ER34" s="125"/>
      <c r="ES34" s="125"/>
      <c r="ET34" s="125"/>
      <c r="EU34" s="125"/>
      <c r="EV34" s="125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</row>
    <row r="35" spans="1:192" x14ac:dyDescent="0.25">
      <c r="A35" s="125"/>
      <c r="B35" s="125"/>
      <c r="C35" s="267">
        <f>'Team Maschile'!G47</f>
        <v>2</v>
      </c>
      <c r="D35" s="267"/>
      <c r="E35" s="271" t="str">
        <f>'Team Maschile'!H47</f>
        <v>UMBRIA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66">
        <f>'Team Maschile'!P47</f>
        <v>4</v>
      </c>
      <c r="T35" s="266"/>
      <c r="U35" s="267">
        <f>'Team Maschile'!R47</f>
        <v>3</v>
      </c>
      <c r="V35" s="267"/>
      <c r="W35" s="267">
        <f>'Team Maschile'!S47</f>
        <v>2</v>
      </c>
      <c r="X35" s="267"/>
      <c r="Y35" s="267">
        <f>'Team Maschile'!T47</f>
        <v>1</v>
      </c>
      <c r="Z35" s="267"/>
      <c r="AA35" s="267">
        <f>'Team Maschile'!U47</f>
        <v>22</v>
      </c>
      <c r="AB35" s="267"/>
      <c r="AC35" s="267">
        <f>'Team Maschile'!W47</f>
        <v>22</v>
      </c>
      <c r="AD35" s="267"/>
      <c r="AE35" s="267">
        <f>'Team Maschile'!Y47</f>
        <v>0</v>
      </c>
      <c r="AF35" s="267"/>
      <c r="AG35" s="125"/>
      <c r="AH35" s="125"/>
      <c r="AI35" s="125"/>
      <c r="AJ35" s="125"/>
      <c r="AK35" s="125"/>
      <c r="AL35" s="125"/>
      <c r="AM35" s="125"/>
      <c r="AN35" s="125"/>
      <c r="AO35" s="268" t="s">
        <v>101</v>
      </c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70"/>
      <c r="BY35" s="126"/>
      <c r="BZ35" s="126"/>
      <c r="CA35" s="126"/>
      <c r="CB35" s="126"/>
      <c r="CC35" s="126"/>
      <c r="CD35" s="126"/>
      <c r="CE35" s="126"/>
      <c r="CF35" s="126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78"/>
      <c r="DL35" s="78"/>
      <c r="DM35" s="267">
        <f>'Doppio Femminile'!G47</f>
        <v>2</v>
      </c>
      <c r="DN35" s="267"/>
      <c r="DO35" s="271" t="str">
        <f>'Doppio Femminile'!H47</f>
        <v>UMBRIA</v>
      </c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66">
        <f>'Doppio Femminile'!P47</f>
        <v>4</v>
      </c>
      <c r="ED35" s="266"/>
      <c r="EE35" s="267">
        <f>'Doppio Femminile'!R47</f>
        <v>3</v>
      </c>
      <c r="EF35" s="267"/>
      <c r="EG35" s="267">
        <f>'Doppio Femminile'!S47</f>
        <v>2</v>
      </c>
      <c r="EH35" s="267"/>
      <c r="EI35" s="267">
        <f>'Doppio Femminile'!T47</f>
        <v>1</v>
      </c>
      <c r="EJ35" s="267"/>
      <c r="EK35" s="267">
        <f>'Doppio Femminile'!U47</f>
        <v>11</v>
      </c>
      <c r="EL35" s="267"/>
      <c r="EM35" s="267">
        <f>'Doppio Femminile'!W47</f>
        <v>7</v>
      </c>
      <c r="EN35" s="267"/>
      <c r="EO35" s="267">
        <f>'Doppio Femminile'!Y47</f>
        <v>4</v>
      </c>
      <c r="EP35" s="267"/>
      <c r="EQ35" s="125"/>
      <c r="ER35" s="125"/>
      <c r="ES35" s="125"/>
      <c r="ET35" s="125"/>
      <c r="EU35" s="125"/>
      <c r="EV35" s="125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</row>
    <row r="36" spans="1:192" x14ac:dyDescent="0.25">
      <c r="A36" s="125"/>
      <c r="B36" s="125"/>
      <c r="C36" s="267">
        <f>'Team Maschile'!G48</f>
        <v>3</v>
      </c>
      <c r="D36" s="267"/>
      <c r="E36" s="271" t="str">
        <f>'Team Maschile'!H48</f>
        <v>VENETO</v>
      </c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66">
        <f>'Team Maschile'!P48</f>
        <v>2</v>
      </c>
      <c r="T36" s="266"/>
      <c r="U36" s="267">
        <f>'Team Maschile'!R48</f>
        <v>3</v>
      </c>
      <c r="V36" s="267"/>
      <c r="W36" s="267">
        <f>'Team Maschile'!S48</f>
        <v>1</v>
      </c>
      <c r="X36" s="267"/>
      <c r="Y36" s="267">
        <f>'Team Maschile'!T48</f>
        <v>2</v>
      </c>
      <c r="Z36" s="267"/>
      <c r="AA36" s="267">
        <f>'Team Maschile'!U48</f>
        <v>24</v>
      </c>
      <c r="AB36" s="267"/>
      <c r="AC36" s="267">
        <f>'Team Maschile'!W48</f>
        <v>24</v>
      </c>
      <c r="AD36" s="267"/>
      <c r="AE36" s="267">
        <f>'Team Maschile'!Y48</f>
        <v>0</v>
      </c>
      <c r="AF36" s="267"/>
      <c r="AG36" s="125"/>
      <c r="AH36" s="125"/>
      <c r="AI36" s="125"/>
      <c r="AJ36" s="125"/>
      <c r="AK36" s="125"/>
      <c r="AL36" s="125"/>
      <c r="AM36" s="12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78"/>
      <c r="DL36" s="78"/>
      <c r="DM36" s="267">
        <f>'Doppio Femminile'!G48</f>
        <v>3</v>
      </c>
      <c r="DN36" s="267"/>
      <c r="DO36" s="271" t="str">
        <f>'Doppio Femminile'!H48</f>
        <v>LOMBARDIA</v>
      </c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66">
        <f>'Doppio Femminile'!P48</f>
        <v>2</v>
      </c>
      <c r="ED36" s="266"/>
      <c r="EE36" s="267">
        <f>'Doppio Femminile'!R48</f>
        <v>3</v>
      </c>
      <c r="EF36" s="267"/>
      <c r="EG36" s="267">
        <f>'Doppio Femminile'!S48</f>
        <v>1</v>
      </c>
      <c r="EH36" s="267"/>
      <c r="EI36" s="267">
        <f>'Doppio Femminile'!T48</f>
        <v>2</v>
      </c>
      <c r="EJ36" s="267"/>
      <c r="EK36" s="267">
        <f>'Doppio Femminile'!U48</f>
        <v>6</v>
      </c>
      <c r="EL36" s="267"/>
      <c r="EM36" s="267">
        <f>'Doppio Femminile'!W48</f>
        <v>9</v>
      </c>
      <c r="EN36" s="267"/>
      <c r="EO36" s="267">
        <f>'Doppio Femminile'!Y48</f>
        <v>-3</v>
      </c>
      <c r="EP36" s="267"/>
      <c r="EQ36" s="125"/>
      <c r="ER36" s="125"/>
      <c r="ES36" s="125"/>
      <c r="ET36" s="125"/>
      <c r="EU36" s="125"/>
      <c r="EV36" s="125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</row>
    <row r="37" spans="1:192" x14ac:dyDescent="0.25">
      <c r="A37" s="125"/>
      <c r="B37" s="125"/>
      <c r="C37" s="267">
        <f>'Team Maschile'!G49</f>
        <v>4</v>
      </c>
      <c r="D37" s="267"/>
      <c r="E37" s="271" t="str">
        <f>'Team Maschile'!H49</f>
        <v>LAZIO</v>
      </c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66">
        <f>'Team Maschile'!P49</f>
        <v>0</v>
      </c>
      <c r="T37" s="266"/>
      <c r="U37" s="267">
        <f>'Team Maschile'!R49</f>
        <v>3</v>
      </c>
      <c r="V37" s="267"/>
      <c r="W37" s="267">
        <f>'Team Maschile'!S49</f>
        <v>0</v>
      </c>
      <c r="X37" s="267"/>
      <c r="Y37" s="267">
        <f>'Team Maschile'!T49</f>
        <v>3</v>
      </c>
      <c r="Z37" s="267"/>
      <c r="AA37" s="267">
        <f>'Team Maschile'!U49</f>
        <v>19</v>
      </c>
      <c r="AB37" s="267"/>
      <c r="AC37" s="267">
        <f>'Team Maschile'!W49</f>
        <v>27</v>
      </c>
      <c r="AD37" s="267"/>
      <c r="AE37" s="267">
        <f>'Team Maschile'!Y49</f>
        <v>-8</v>
      </c>
      <c r="AF37" s="267"/>
      <c r="AG37" s="125"/>
      <c r="AH37" s="125"/>
      <c r="AI37" s="125"/>
      <c r="AJ37" s="125"/>
      <c r="AK37" s="125"/>
      <c r="AL37" s="125"/>
      <c r="AM37" s="125"/>
      <c r="AN37" s="125"/>
      <c r="AO37" s="265" t="str">
        <f>'Individuale Maschile'!T10</f>
        <v>GIACOMELLI MARCO</v>
      </c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 t="s">
        <v>68</v>
      </c>
      <c r="BD37" s="265"/>
      <c r="BE37" s="265" t="str">
        <f>'Individuale Maschile'!T18</f>
        <v>TOMASSETTI STEFANO</v>
      </c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126"/>
      <c r="BT37" s="265">
        <f>'Individuale Maschile'!AB10</f>
        <v>2</v>
      </c>
      <c r="BU37" s="265"/>
      <c r="BV37" s="126" t="s">
        <v>69</v>
      </c>
      <c r="BW37" s="265">
        <f>'Individuale Maschile'!AB18</f>
        <v>4</v>
      </c>
      <c r="BX37" s="265"/>
      <c r="BY37" s="126"/>
      <c r="BZ37" s="126"/>
      <c r="CA37" s="126"/>
      <c r="CB37" s="126"/>
      <c r="CC37" s="126"/>
      <c r="CD37" s="126"/>
      <c r="CE37" s="126"/>
      <c r="CF37" s="126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78"/>
      <c r="DL37" s="78"/>
      <c r="DM37" s="267">
        <f>'Doppio Femminile'!G49</f>
        <v>4</v>
      </c>
      <c r="DN37" s="267"/>
      <c r="DO37" s="271" t="str">
        <f>'Doppio Femminile'!H49</f>
        <v>MARCHE</v>
      </c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66">
        <f>'Doppio Femminile'!P49</f>
        <v>0</v>
      </c>
      <c r="ED37" s="266"/>
      <c r="EE37" s="267">
        <f>'Doppio Femminile'!R49</f>
        <v>3</v>
      </c>
      <c r="EF37" s="267"/>
      <c r="EG37" s="267">
        <f>'Doppio Femminile'!S49</f>
        <v>0</v>
      </c>
      <c r="EH37" s="267"/>
      <c r="EI37" s="267">
        <f>'Doppio Femminile'!T49</f>
        <v>3</v>
      </c>
      <c r="EJ37" s="267"/>
      <c r="EK37" s="267">
        <f>'Doppio Femminile'!U49</f>
        <v>4</v>
      </c>
      <c r="EL37" s="267"/>
      <c r="EM37" s="267">
        <f>'Doppio Femminile'!W49</f>
        <v>12</v>
      </c>
      <c r="EN37" s="267"/>
      <c r="EO37" s="267">
        <f>'Doppio Femminile'!Y49</f>
        <v>-8</v>
      </c>
      <c r="EP37" s="267"/>
      <c r="EQ37" s="125"/>
      <c r="ER37" s="125"/>
      <c r="ES37" s="125"/>
      <c r="ET37" s="125"/>
      <c r="EU37" s="125"/>
      <c r="EV37" s="125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</row>
    <row r="38" spans="1:192" x14ac:dyDescent="0.25">
      <c r="A38" s="125"/>
      <c r="B38" s="125"/>
      <c r="C38" s="127"/>
      <c r="D38" s="127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265" t="str">
        <f>'Individuale Maschile'!T26</f>
        <v>BLASCO ROBERTO</v>
      </c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 t="s">
        <v>68</v>
      </c>
      <c r="BD38" s="265"/>
      <c r="BE38" s="265" t="str">
        <f>'Individuale Maschile'!T34</f>
        <v>BUCCI STEFANO</v>
      </c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126"/>
      <c r="BT38" s="265">
        <f>'Individuale Maschile'!AB26</f>
        <v>0</v>
      </c>
      <c r="BU38" s="265"/>
      <c r="BV38" s="126" t="s">
        <v>69</v>
      </c>
      <c r="BW38" s="265">
        <f>'Individuale Maschile'!AB34</f>
        <v>4</v>
      </c>
      <c r="BX38" s="265"/>
      <c r="BY38" s="126"/>
      <c r="BZ38" s="126"/>
      <c r="CA38" s="126"/>
      <c r="CB38" s="126"/>
      <c r="CC38" s="126"/>
      <c r="CD38" s="126"/>
      <c r="CE38" s="126"/>
      <c r="CF38" s="126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78"/>
      <c r="DL38" s="78"/>
      <c r="DM38" s="127"/>
      <c r="DN38" s="127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</row>
    <row r="39" spans="1:192" x14ac:dyDescent="0.25">
      <c r="A39" s="125"/>
      <c r="B39" s="125"/>
      <c r="C39" s="268" t="str">
        <f>'Team Maschile'!G52</f>
        <v>SEMIFINALI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70"/>
      <c r="AM39" s="125"/>
      <c r="AN39" s="125"/>
      <c r="AO39" s="265" t="str">
        <f>'Individuale Maschile'!BO10</f>
        <v>MONACO FILIPPO</v>
      </c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 t="s">
        <v>68</v>
      </c>
      <c r="BD39" s="265"/>
      <c r="BE39" s="265" t="str">
        <f>'Individuale Maschile'!BO18</f>
        <v>MANTARRO SALVATORE</v>
      </c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126"/>
      <c r="BT39" s="265">
        <f>'Individuale Maschile'!BN10</f>
        <v>1</v>
      </c>
      <c r="BU39" s="265"/>
      <c r="BV39" s="126" t="s">
        <v>69</v>
      </c>
      <c r="BW39" s="265">
        <f>'Individuale Maschile'!BN18</f>
        <v>4</v>
      </c>
      <c r="BX39" s="265"/>
      <c r="BY39" s="126"/>
      <c r="BZ39" s="126"/>
      <c r="CA39" s="126"/>
      <c r="CB39" s="126"/>
      <c r="CC39" s="126"/>
      <c r="CD39" s="126"/>
      <c r="CE39" s="126"/>
      <c r="CF39" s="126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78"/>
      <c r="DL39" s="78"/>
      <c r="DM39" s="283" t="str">
        <f>'Doppio Femminile'!G52</f>
        <v>SEMIFINALI</v>
      </c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5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</row>
    <row r="40" spans="1:192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265" t="str">
        <f>'Individuale Maschile'!BO26</f>
        <v>MERIGGI LUCA</v>
      </c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 t="s">
        <v>68</v>
      </c>
      <c r="BD40" s="265"/>
      <c r="BE40" s="265" t="str">
        <f>'Individuale Maschile'!BO34</f>
        <v>SANTI DAVIDE</v>
      </c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126"/>
      <c r="BT40" s="265">
        <f>'Individuale Maschile'!BN26</f>
        <v>0</v>
      </c>
      <c r="BU40" s="265"/>
      <c r="BV40" s="126" t="s">
        <v>69</v>
      </c>
      <c r="BW40" s="265">
        <f>'Individuale Maschile'!BN34</f>
        <v>4</v>
      </c>
      <c r="BX40" s="265"/>
      <c r="BY40" s="126"/>
      <c r="BZ40" s="126"/>
      <c r="CA40" s="126"/>
      <c r="CB40" s="126"/>
      <c r="CC40" s="126"/>
      <c r="CD40" s="126"/>
      <c r="CE40" s="126"/>
      <c r="CF40" s="126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78"/>
      <c r="DL40" s="78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</row>
    <row r="41" spans="1:192" x14ac:dyDescent="0.25">
      <c r="A41" s="125"/>
      <c r="B41" s="125"/>
      <c r="C41" s="265" t="str">
        <f>'Team Maschile'!H54</f>
        <v>MARCHE</v>
      </c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 t="str">
        <f>'Team Maschile'!P54</f>
        <v>vs</v>
      </c>
      <c r="R41" s="265"/>
      <c r="S41" s="265" t="str">
        <f>'Team Maschile'!Q54</f>
        <v>UMBRIA</v>
      </c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125"/>
      <c r="AH41" s="265">
        <f>'Team Maschile'!Z54</f>
        <v>9</v>
      </c>
      <c r="AI41" s="265"/>
      <c r="AJ41" s="125" t="str">
        <f>'Team Maschile'!AB54</f>
        <v>:</v>
      </c>
      <c r="AK41" s="265">
        <f>'Team Maschile'!AC54</f>
        <v>2</v>
      </c>
      <c r="AL41" s="265"/>
      <c r="AM41" s="125"/>
      <c r="AN41" s="125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78"/>
      <c r="DL41" s="78"/>
      <c r="DM41" s="265" t="str">
        <f>'Doppio Femminile'!H54</f>
        <v>EMILIA ROMAGNA</v>
      </c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 t="str">
        <f>'Doppio Femminile'!P54</f>
        <v>vs</v>
      </c>
      <c r="EB41" s="265"/>
      <c r="EC41" s="265" t="str">
        <f>'Doppio Femminile'!Q54</f>
        <v>UMBRIA</v>
      </c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125"/>
      <c r="ER41" s="265">
        <f>'Doppio Femminile'!Z54</f>
        <v>1</v>
      </c>
      <c r="ES41" s="265"/>
      <c r="ET41" s="125" t="str">
        <f>'Doppio Femminile'!AB54</f>
        <v>:</v>
      </c>
      <c r="EU41" s="265">
        <f>'Doppio Femminile'!AC54</f>
        <v>4</v>
      </c>
      <c r="EV41" s="265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</row>
    <row r="42" spans="1:192" x14ac:dyDescent="0.25">
      <c r="A42" s="125"/>
      <c r="B42" s="125"/>
      <c r="C42" s="265" t="str">
        <f>'Team Maschile'!H56</f>
        <v>EMILIA ROMAGNA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 t="str">
        <f>'Team Maschile'!P56</f>
        <v>vs</v>
      </c>
      <c r="R42" s="265"/>
      <c r="S42" s="265" t="str">
        <f>'Team Maschile'!Q56</f>
        <v>LOMBARDIA</v>
      </c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125"/>
      <c r="AH42" s="265">
        <f>'Team Maschile'!Z56</f>
        <v>6</v>
      </c>
      <c r="AI42" s="265"/>
      <c r="AJ42" s="125" t="str">
        <f>'Team Maschile'!AB56</f>
        <v>:</v>
      </c>
      <c r="AK42" s="265">
        <f>'Team Maschile'!AC56</f>
        <v>9</v>
      </c>
      <c r="AL42" s="265"/>
      <c r="AM42" s="125"/>
      <c r="AN42" s="125"/>
      <c r="AO42" s="268" t="s">
        <v>85</v>
      </c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70"/>
      <c r="BY42" s="126"/>
      <c r="BZ42" s="126"/>
      <c r="CA42" s="126"/>
      <c r="CB42" s="126"/>
      <c r="CC42" s="126"/>
      <c r="CD42" s="126"/>
      <c r="CE42" s="126"/>
      <c r="CF42" s="126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78"/>
      <c r="DL42" s="78"/>
      <c r="DM42" s="265" t="str">
        <f>'Doppio Femminile'!H56</f>
        <v xml:space="preserve">VENETO </v>
      </c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 t="str">
        <f>'Doppio Femminile'!P56</f>
        <v>vs</v>
      </c>
      <c r="EB42" s="265"/>
      <c r="EC42" s="265" t="str">
        <f>'Doppio Femminile'!Q56</f>
        <v>FRIULI VENEZIA GIULIA</v>
      </c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125"/>
      <c r="ER42" s="265">
        <f>'Doppio Femminile'!Z56</f>
        <v>2</v>
      </c>
      <c r="ES42" s="265"/>
      <c r="ET42" s="125" t="str">
        <f>'Doppio Femminile'!AB56</f>
        <v>:</v>
      </c>
      <c r="EU42" s="265">
        <f>'Doppio Femminile'!AC56</f>
        <v>4</v>
      </c>
      <c r="EV42" s="265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</row>
    <row r="43" spans="1:192" x14ac:dyDescent="0.2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78"/>
      <c r="DL43" s="78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</row>
    <row r="44" spans="1:192" x14ac:dyDescent="0.25">
      <c r="A44" s="125"/>
      <c r="B44" s="125"/>
      <c r="C44" s="268" t="str">
        <f>'Team Maschile'!G59</f>
        <v>FINALE</v>
      </c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70"/>
      <c r="AM44" s="125"/>
      <c r="AN44" s="125"/>
      <c r="AO44" s="265" t="str">
        <f>'Individuale Maschile'!AC14</f>
        <v>TOMASSETTI STEFANO</v>
      </c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 t="s">
        <v>68</v>
      </c>
      <c r="BD44" s="265"/>
      <c r="BE44" s="265" t="str">
        <f>'Individuale Maschile'!AC30</f>
        <v>BUCCI STEFANO</v>
      </c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126"/>
      <c r="BT44" s="265">
        <f>'Individuale Maschile'!AL14</f>
        <v>4</v>
      </c>
      <c r="BU44" s="265"/>
      <c r="BV44" s="126" t="s">
        <v>69</v>
      </c>
      <c r="BW44" s="265">
        <f>'Individuale Maschile'!AL30</f>
        <v>0</v>
      </c>
      <c r="BX44" s="265"/>
      <c r="BY44" s="126"/>
      <c r="BZ44" s="126"/>
      <c r="CA44" s="126"/>
      <c r="CB44" s="126"/>
      <c r="CC44" s="126"/>
      <c r="CD44" s="126"/>
      <c r="CE44" s="126"/>
      <c r="CF44" s="126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78"/>
      <c r="DL44" s="78"/>
      <c r="DM44" s="283" t="str">
        <f>'Doppio Femminile'!G59</f>
        <v>FINALE</v>
      </c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284"/>
      <c r="EU44" s="284"/>
      <c r="EV44" s="285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</row>
    <row r="45" spans="1:192" x14ac:dyDescent="0.2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265" t="str">
        <f>'Individuale Maschile'!BF14</f>
        <v>MANTARRO SALVATORE</v>
      </c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 t="s">
        <v>68</v>
      </c>
      <c r="BD45" s="265"/>
      <c r="BE45" s="265" t="str">
        <f>'Individuale Maschile'!BF30</f>
        <v>SANTI DAVIDE</v>
      </c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126"/>
      <c r="BT45" s="265">
        <f>'Individuale Maschile'!BE14</f>
        <v>4</v>
      </c>
      <c r="BU45" s="265"/>
      <c r="BV45" s="126" t="s">
        <v>69</v>
      </c>
      <c r="BW45" s="265">
        <f>'Individuale Maschile'!BE30</f>
        <v>1</v>
      </c>
      <c r="BX45" s="265"/>
      <c r="BY45" s="126"/>
      <c r="BZ45" s="126"/>
      <c r="CA45" s="126"/>
      <c r="CB45" s="126"/>
      <c r="CC45" s="126"/>
      <c r="CD45" s="126"/>
      <c r="CE45" s="126"/>
      <c r="CF45" s="126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78"/>
      <c r="DL45" s="78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</row>
    <row r="46" spans="1:192" x14ac:dyDescent="0.25">
      <c r="A46" s="125"/>
      <c r="B46" s="125"/>
      <c r="C46" s="265" t="str">
        <f>'Team Maschile'!H61</f>
        <v>MARCHE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 t="str">
        <f>'Team Maschile'!P61</f>
        <v>vs</v>
      </c>
      <c r="R46" s="265"/>
      <c r="S46" s="265" t="str">
        <f>'Team Maschile'!Q61</f>
        <v>LOMBARDIA</v>
      </c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125"/>
      <c r="AH46" s="265">
        <f>'Team Maschile'!Z61</f>
        <v>9</v>
      </c>
      <c r="AI46" s="265"/>
      <c r="AJ46" s="125" t="str">
        <f>'Team Maschile'!AB61</f>
        <v>:</v>
      </c>
      <c r="AK46" s="265">
        <f>'Team Maschile'!AC61</f>
        <v>7</v>
      </c>
      <c r="AL46" s="265"/>
      <c r="AM46" s="12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78"/>
      <c r="DL46" s="78"/>
      <c r="DM46" s="265" t="str">
        <f>'Doppio Femminile'!H61</f>
        <v>UMBRIA</v>
      </c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 t="str">
        <f>'Doppio Femminile'!P61</f>
        <v>vs</v>
      </c>
      <c r="EB46" s="265"/>
      <c r="EC46" s="265" t="str">
        <f>'Doppio Femminile'!Q61</f>
        <v>FRIULI VENEZIA GIULIA</v>
      </c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125"/>
      <c r="ER46" s="265">
        <f>'Doppio Femminile'!Z61</f>
        <v>4</v>
      </c>
      <c r="ES46" s="265"/>
      <c r="ET46" s="125" t="str">
        <f>'Doppio Femminile'!AB61</f>
        <v>:</v>
      </c>
      <c r="EU46" s="265">
        <f>'Doppio Femminile'!AC61</f>
        <v>1</v>
      </c>
      <c r="EV46" s="265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</row>
    <row r="47" spans="1:192" x14ac:dyDescent="0.2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268" t="s">
        <v>86</v>
      </c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70"/>
      <c r="BY47" s="126"/>
      <c r="BZ47" s="126"/>
      <c r="CA47" s="126"/>
      <c r="CB47" s="126"/>
      <c r="CC47" s="126"/>
      <c r="CD47" s="126"/>
      <c r="CE47" s="126"/>
      <c r="CF47" s="126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</row>
    <row r="48" spans="1:192" x14ac:dyDescent="0.2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</row>
    <row r="49" spans="1:192" x14ac:dyDescent="0.2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265" t="str">
        <f>'Individuale Maschile'!AM22</f>
        <v>TOMASSETTI STEFANO</v>
      </c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 t="s">
        <v>68</v>
      </c>
      <c r="BD49" s="265"/>
      <c r="BE49" s="265" t="str">
        <f>'Individuale Maschile'!AW22</f>
        <v>MANTARRO SALVATORE</v>
      </c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126"/>
      <c r="BT49" s="265">
        <f>'Individuale Maschile'!AP24</f>
        <v>4</v>
      </c>
      <c r="BU49" s="265"/>
      <c r="BV49" s="126" t="s">
        <v>69</v>
      </c>
      <c r="BW49" s="265">
        <f>'Individuale Maschile'!AZ24</f>
        <v>0</v>
      </c>
      <c r="BX49" s="265"/>
      <c r="BY49" s="126"/>
      <c r="BZ49" s="126"/>
      <c r="CA49" s="126"/>
      <c r="CB49" s="126"/>
      <c r="CC49" s="126"/>
      <c r="CD49" s="126"/>
      <c r="CE49" s="126"/>
      <c r="CF49" s="126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</row>
    <row r="50" spans="1:192" x14ac:dyDescent="0.2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</row>
    <row r="51" spans="1:192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</row>
    <row r="52" spans="1:192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</row>
    <row r="53" spans="1:192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</row>
    <row r="54" spans="1:192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</row>
    <row r="55" spans="1:192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</row>
    <row r="56" spans="1:192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</row>
    <row r="57" spans="1:192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</row>
    <row r="58" spans="1:192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</row>
    <row r="59" spans="1:192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</row>
    <row r="60" spans="1:192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</row>
    <row r="61" spans="1:192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</row>
    <row r="62" spans="1:192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</row>
    <row r="63" spans="1:192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</row>
    <row r="64" spans="1:192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</row>
    <row r="65" spans="1:84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</row>
    <row r="66" spans="1:84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</row>
    <row r="67" spans="1:84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</row>
    <row r="68" spans="1:84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</row>
    <row r="69" spans="1:84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</row>
    <row r="70" spans="1:84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</row>
    <row r="71" spans="1:84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</row>
    <row r="72" spans="1:84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</row>
    <row r="73" spans="1:84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</row>
    <row r="74" spans="1:84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</row>
    <row r="75" spans="1:84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</row>
    <row r="76" spans="1:84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</row>
    <row r="77" spans="1:84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</row>
    <row r="78" spans="1:84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</row>
    <row r="79" spans="1:84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</row>
    <row r="80" spans="1:84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</row>
    <row r="81" spans="1:84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</row>
    <row r="82" spans="1:84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</row>
    <row r="83" spans="1:84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</row>
    <row r="84" spans="1:84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</row>
    <row r="85" spans="1:84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</row>
    <row r="86" spans="1:84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</row>
    <row r="87" spans="1:84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</row>
    <row r="88" spans="1:84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</row>
    <row r="89" spans="1:84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</row>
    <row r="90" spans="1:84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</row>
    <row r="91" spans="1:84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</row>
    <row r="92" spans="1:84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</row>
    <row r="93" spans="1:84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</row>
    <row r="94" spans="1:84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</row>
    <row r="95" spans="1:84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</row>
    <row r="96" spans="1:84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</row>
    <row r="97" spans="1:84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</row>
    <row r="98" spans="1:84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</row>
    <row r="99" spans="1:84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</row>
    <row r="100" spans="1:84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</row>
    <row r="101" spans="1:84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</row>
    <row r="102" spans="1:84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</row>
    <row r="103" spans="1:84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</row>
    <row r="104" spans="1:84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</row>
    <row r="105" spans="1:84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</row>
    <row r="106" spans="1:84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</row>
    <row r="107" spans="1:84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</row>
    <row r="108" spans="1:84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</row>
    <row r="109" spans="1:84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</row>
    <row r="110" spans="1:84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</row>
    <row r="111" spans="1:84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</row>
    <row r="112" spans="1:84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</row>
    <row r="113" spans="1:84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</row>
    <row r="114" spans="1:84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</row>
    <row r="115" spans="1:84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</row>
    <row r="116" spans="1:84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</row>
    <row r="117" spans="1:84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</row>
    <row r="118" spans="1:84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</row>
    <row r="119" spans="1:84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</row>
    <row r="120" spans="1:84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</row>
    <row r="121" spans="1:84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</row>
    <row r="122" spans="1:84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</row>
    <row r="123" spans="1:84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</row>
    <row r="124" spans="1:84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</row>
    <row r="125" spans="1:84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</row>
    <row r="126" spans="1:84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</row>
    <row r="127" spans="1:84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</row>
    <row r="128" spans="1:84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</row>
    <row r="129" spans="1:84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</row>
    <row r="130" spans="1:84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</row>
    <row r="131" spans="1:84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</row>
    <row r="132" spans="1:84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</row>
    <row r="133" spans="1:84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</row>
    <row r="134" spans="1:84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</row>
    <row r="135" spans="1:84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</row>
    <row r="136" spans="1:84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</row>
    <row r="137" spans="1:84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</row>
    <row r="138" spans="1:84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</row>
    <row r="139" spans="1:84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</row>
    <row r="140" spans="1:84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</row>
    <row r="141" spans="1:84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</row>
    <row r="142" spans="1:84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</row>
    <row r="143" spans="1:84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</row>
    <row r="144" spans="1:84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</row>
    <row r="145" spans="1:84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</row>
    <row r="146" spans="1:84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</row>
    <row r="147" spans="1:84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</row>
    <row r="148" spans="1:84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</row>
    <row r="149" spans="1:84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</row>
    <row r="150" spans="1:84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</row>
    <row r="151" spans="1:84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</row>
    <row r="152" spans="1:84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</row>
    <row r="153" spans="1:84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</row>
    <row r="154" spans="1:84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</row>
    <row r="155" spans="1:84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</row>
    <row r="156" spans="1:84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</row>
    <row r="157" spans="1:84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</row>
    <row r="158" spans="1:84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</row>
    <row r="159" spans="1:84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</row>
    <row r="160" spans="1:84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</row>
    <row r="161" spans="1:84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</row>
    <row r="162" spans="1:84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</row>
    <row r="163" spans="1:84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</row>
    <row r="164" spans="1:84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</row>
    <row r="165" spans="1:84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</row>
    <row r="166" spans="1:84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</row>
    <row r="167" spans="1:84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</row>
    <row r="168" spans="1:84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</row>
    <row r="169" spans="1:84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</row>
    <row r="170" spans="1:84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</row>
    <row r="171" spans="1:84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</row>
    <row r="172" spans="1:84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</row>
    <row r="173" spans="1:84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</row>
    <row r="174" spans="1:84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</row>
    <row r="175" spans="1:84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</row>
    <row r="176" spans="1:84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</row>
    <row r="177" spans="1:84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</row>
    <row r="178" spans="1:84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</row>
    <row r="179" spans="1:84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</row>
    <row r="180" spans="1:84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</row>
    <row r="181" spans="1:84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</row>
    <row r="182" spans="1:84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</row>
    <row r="183" spans="1:84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</row>
    <row r="184" spans="1:84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</row>
    <row r="185" spans="1:84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</row>
    <row r="186" spans="1:84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</row>
    <row r="187" spans="1:84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</row>
    <row r="188" spans="1:84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</row>
    <row r="189" spans="1:84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</row>
    <row r="190" spans="1:84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</row>
    <row r="191" spans="1:84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</row>
    <row r="192" spans="1:84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</row>
    <row r="193" spans="1:84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</row>
    <row r="194" spans="1:84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</row>
    <row r="195" spans="1:84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</row>
    <row r="196" spans="1:84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</row>
    <row r="197" spans="1:84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</row>
    <row r="198" spans="1:84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</row>
    <row r="199" spans="1:84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</row>
    <row r="200" spans="1:84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</row>
    <row r="201" spans="1:84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</row>
    <row r="202" spans="1:84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</row>
    <row r="203" spans="1:84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</row>
    <row r="204" spans="1:84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</row>
    <row r="205" spans="1:84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</row>
    <row r="206" spans="1:84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</row>
    <row r="207" spans="1:84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</row>
    <row r="208" spans="1:84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</row>
    <row r="209" spans="1:84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</row>
    <row r="210" spans="1:84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</row>
    <row r="211" spans="1:84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</row>
    <row r="212" spans="1:84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</row>
    <row r="213" spans="1:84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</row>
    <row r="214" spans="1:84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</row>
    <row r="215" spans="1:84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</row>
    <row r="216" spans="1:84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</row>
    <row r="217" spans="1:84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</row>
    <row r="218" spans="1:84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</row>
    <row r="219" spans="1:84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</row>
    <row r="220" spans="1:84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</row>
    <row r="221" spans="1:84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</row>
    <row r="222" spans="1:84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</row>
    <row r="223" spans="1:84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</row>
    <row r="224" spans="1:84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</row>
    <row r="225" spans="1:84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</row>
    <row r="226" spans="1:84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</row>
    <row r="227" spans="1:84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</row>
    <row r="228" spans="1:84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</row>
    <row r="229" spans="1:84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</row>
    <row r="230" spans="1:84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</row>
    <row r="231" spans="1:84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</row>
    <row r="232" spans="1:84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</row>
    <row r="233" spans="1:84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</row>
    <row r="234" spans="1:84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</row>
    <row r="235" spans="1:84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</row>
    <row r="236" spans="1:84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</row>
    <row r="237" spans="1:84" x14ac:dyDescent="0.2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</row>
    <row r="238" spans="1:84" x14ac:dyDescent="0.2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</row>
    <row r="239" spans="1:84" x14ac:dyDescent="0.2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</row>
    <row r="240" spans="1:84" x14ac:dyDescent="0.2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</row>
    <row r="241" spans="1:84" x14ac:dyDescent="0.2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</row>
    <row r="242" spans="1:84" x14ac:dyDescent="0.2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</row>
    <row r="243" spans="1:84" x14ac:dyDescent="0.2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</row>
    <row r="244" spans="1:84" x14ac:dyDescent="0.2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</row>
    <row r="245" spans="1:84" x14ac:dyDescent="0.2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</row>
    <row r="246" spans="1:84" x14ac:dyDescent="0.2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</row>
    <row r="247" spans="1:84" x14ac:dyDescent="0.2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</row>
    <row r="248" spans="1:84" x14ac:dyDescent="0.2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</row>
    <row r="249" spans="1:84" x14ac:dyDescent="0.2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</row>
    <row r="250" spans="1:84" x14ac:dyDescent="0.2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</row>
    <row r="251" spans="1:84" x14ac:dyDescent="0.2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</row>
    <row r="252" spans="1:84" x14ac:dyDescent="0.2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</row>
    <row r="253" spans="1:84" x14ac:dyDescent="0.2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</row>
    <row r="254" spans="1:84" x14ac:dyDescent="0.2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</row>
    <row r="255" spans="1:84" x14ac:dyDescent="0.2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</row>
    <row r="256" spans="1:84" x14ac:dyDescent="0.2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</row>
    <row r="257" spans="1:84" x14ac:dyDescent="0.2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</row>
    <row r="258" spans="1:84" x14ac:dyDescent="0.2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</row>
    <row r="259" spans="1:84" x14ac:dyDescent="0.2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</row>
    <row r="260" spans="1:84" x14ac:dyDescent="0.2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</row>
    <row r="261" spans="1:84" x14ac:dyDescent="0.2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</row>
    <row r="262" spans="1:84" x14ac:dyDescent="0.2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</row>
    <row r="263" spans="1:84" x14ac:dyDescent="0.2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</row>
    <row r="264" spans="1:84" x14ac:dyDescent="0.2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</row>
    <row r="265" spans="1:84" x14ac:dyDescent="0.2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</row>
    <row r="266" spans="1:84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</row>
    <row r="267" spans="1:84" x14ac:dyDescent="0.2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</row>
    <row r="268" spans="1:84" x14ac:dyDescent="0.2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</row>
    <row r="269" spans="1:84" x14ac:dyDescent="0.2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</row>
    <row r="270" spans="1:84" x14ac:dyDescent="0.2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</row>
    <row r="271" spans="1:84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</row>
    <row r="272" spans="1:84" x14ac:dyDescent="0.2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</row>
    <row r="273" spans="1:84" x14ac:dyDescent="0.2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</row>
    <row r="274" spans="1:84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</row>
    <row r="275" spans="1:84" x14ac:dyDescent="0.2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</row>
    <row r="276" spans="1:84" x14ac:dyDescent="0.2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</row>
    <row r="277" spans="1:84" x14ac:dyDescent="0.2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</row>
    <row r="278" spans="1:84" x14ac:dyDescent="0.2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</row>
    <row r="279" spans="1:84" x14ac:dyDescent="0.2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</row>
    <row r="280" spans="1:84" x14ac:dyDescent="0.2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</row>
    <row r="281" spans="1:84" x14ac:dyDescent="0.2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</row>
    <row r="282" spans="1:84" x14ac:dyDescent="0.2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</row>
    <row r="283" spans="1:84" x14ac:dyDescent="0.2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</row>
    <row r="284" spans="1:84" x14ac:dyDescent="0.2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</row>
    <row r="285" spans="1:84" x14ac:dyDescent="0.2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</row>
    <row r="286" spans="1:84" x14ac:dyDescent="0.2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</row>
    <row r="287" spans="1:84" x14ac:dyDescent="0.2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</row>
    <row r="288" spans="1:84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</row>
    <row r="289" spans="1:84" x14ac:dyDescent="0.2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</row>
    <row r="290" spans="1:84" x14ac:dyDescent="0.2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</row>
    <row r="291" spans="1:84" x14ac:dyDescent="0.2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</row>
    <row r="292" spans="1:84" x14ac:dyDescent="0.2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</row>
    <row r="293" spans="1:84" x14ac:dyDescent="0.2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</row>
    <row r="294" spans="1:84" x14ac:dyDescent="0.2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</row>
    <row r="295" spans="1:84" x14ac:dyDescent="0.2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</row>
    <row r="296" spans="1:84" x14ac:dyDescent="0.2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</row>
    <row r="297" spans="1:84" x14ac:dyDescent="0.2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</row>
    <row r="298" spans="1:84" x14ac:dyDescent="0.2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</row>
    <row r="299" spans="1:84" x14ac:dyDescent="0.2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</row>
    <row r="300" spans="1:84" x14ac:dyDescent="0.2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</row>
    <row r="301" spans="1:84" x14ac:dyDescent="0.2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</row>
    <row r="302" spans="1:84" x14ac:dyDescent="0.2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</row>
    <row r="303" spans="1:84" x14ac:dyDescent="0.2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</row>
    <row r="304" spans="1:84" x14ac:dyDescent="0.2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</row>
    <row r="305" spans="1:84" x14ac:dyDescent="0.2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</row>
    <row r="306" spans="1:84" x14ac:dyDescent="0.2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</row>
    <row r="307" spans="1:84" x14ac:dyDescent="0.2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</row>
    <row r="308" spans="1:84" x14ac:dyDescent="0.2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</row>
    <row r="309" spans="1:84" x14ac:dyDescent="0.2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</row>
    <row r="310" spans="1:84" x14ac:dyDescent="0.2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</row>
    <row r="311" spans="1:84" x14ac:dyDescent="0.2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</row>
    <row r="312" spans="1:84" x14ac:dyDescent="0.2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</row>
    <row r="313" spans="1:84" x14ac:dyDescent="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</row>
    <row r="314" spans="1:84" x14ac:dyDescent="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</row>
    <row r="315" spans="1:84" x14ac:dyDescent="0.2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</row>
    <row r="316" spans="1:84" x14ac:dyDescent="0.2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</row>
    <row r="317" spans="1:84" x14ac:dyDescent="0.2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</row>
    <row r="318" spans="1:84" x14ac:dyDescent="0.2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</row>
    <row r="319" spans="1:84" x14ac:dyDescent="0.2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</row>
    <row r="320" spans="1:84" x14ac:dyDescent="0.2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</row>
    <row r="321" spans="1:84" x14ac:dyDescent="0.2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</row>
    <row r="322" spans="1:84" x14ac:dyDescent="0.2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</row>
    <row r="323" spans="1:84" x14ac:dyDescent="0.2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</row>
    <row r="324" spans="1:84" x14ac:dyDescent="0.2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</row>
    <row r="325" spans="1:84" x14ac:dyDescent="0.2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</row>
    <row r="326" spans="1:84" x14ac:dyDescent="0.2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</row>
    <row r="327" spans="1:84" x14ac:dyDescent="0.2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</row>
    <row r="328" spans="1:84" x14ac:dyDescent="0.2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</row>
    <row r="329" spans="1:84" x14ac:dyDescent="0.2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</row>
    <row r="330" spans="1:84" x14ac:dyDescent="0.2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</row>
    <row r="331" spans="1:84" x14ac:dyDescent="0.2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</row>
    <row r="332" spans="1:84" x14ac:dyDescent="0.2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</row>
    <row r="333" spans="1:84" x14ac:dyDescent="0.2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</row>
    <row r="334" spans="1:84" x14ac:dyDescent="0.2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</row>
    <row r="335" spans="1:84" x14ac:dyDescent="0.2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</row>
    <row r="336" spans="1:84" x14ac:dyDescent="0.2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</row>
    <row r="337" spans="1:84" x14ac:dyDescent="0.2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</row>
    <row r="338" spans="1:84" x14ac:dyDescent="0.2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</row>
    <row r="339" spans="1:84" x14ac:dyDescent="0.2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</row>
    <row r="340" spans="1:84" x14ac:dyDescent="0.2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</row>
    <row r="341" spans="1:84" x14ac:dyDescent="0.2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</row>
    <row r="342" spans="1:84" x14ac:dyDescent="0.2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</row>
    <row r="343" spans="1:84" x14ac:dyDescent="0.2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</row>
    <row r="344" spans="1:84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</row>
    <row r="345" spans="1:84" x14ac:dyDescent="0.2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</row>
    <row r="346" spans="1:84" x14ac:dyDescent="0.2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</row>
    <row r="347" spans="1:84" x14ac:dyDescent="0.2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</row>
    <row r="348" spans="1:84" x14ac:dyDescent="0.2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</row>
    <row r="349" spans="1:84" x14ac:dyDescent="0.2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</row>
    <row r="350" spans="1:84" x14ac:dyDescent="0.2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</row>
    <row r="351" spans="1:84" x14ac:dyDescent="0.2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</row>
    <row r="352" spans="1:84" x14ac:dyDescent="0.2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</row>
    <row r="353" spans="1:84" x14ac:dyDescent="0.2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</row>
    <row r="354" spans="1:84" x14ac:dyDescent="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</row>
    <row r="355" spans="1:84" x14ac:dyDescent="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</row>
    <row r="356" spans="1:84" x14ac:dyDescent="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</row>
    <row r="357" spans="1:84" x14ac:dyDescent="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</row>
    <row r="358" spans="1:84" x14ac:dyDescent="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</row>
    <row r="359" spans="1:84" x14ac:dyDescent="0.2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</row>
    <row r="360" spans="1:84" x14ac:dyDescent="0.2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</row>
    <row r="361" spans="1:84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</row>
    <row r="362" spans="1:84" x14ac:dyDescent="0.2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</row>
    <row r="363" spans="1:84" x14ac:dyDescent="0.2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</row>
    <row r="364" spans="1:84" x14ac:dyDescent="0.2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</row>
    <row r="365" spans="1:84" x14ac:dyDescent="0.2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</row>
    <row r="366" spans="1:84" x14ac:dyDescent="0.2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</row>
    <row r="367" spans="1:84" x14ac:dyDescent="0.2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</row>
    <row r="368" spans="1:84" x14ac:dyDescent="0.2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</row>
    <row r="369" spans="1:84" x14ac:dyDescent="0.2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</row>
    <row r="370" spans="1:84" x14ac:dyDescent="0.2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</row>
    <row r="371" spans="1:84" x14ac:dyDescent="0.2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</row>
    <row r="372" spans="1:84" x14ac:dyDescent="0.2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</row>
    <row r="373" spans="1:84" x14ac:dyDescent="0.2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</row>
    <row r="374" spans="1:84" x14ac:dyDescent="0.2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</row>
    <row r="375" spans="1:84" x14ac:dyDescent="0.2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</row>
    <row r="376" spans="1:84" x14ac:dyDescent="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</row>
    <row r="377" spans="1:84" x14ac:dyDescent="0.2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</row>
    <row r="378" spans="1:84" x14ac:dyDescent="0.2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</row>
    <row r="379" spans="1:84" x14ac:dyDescent="0.2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</row>
    <row r="380" spans="1:84" x14ac:dyDescent="0.2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</row>
    <row r="381" spans="1:84" x14ac:dyDescent="0.2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</row>
    <row r="382" spans="1:84" x14ac:dyDescent="0.2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</row>
    <row r="383" spans="1:84" x14ac:dyDescent="0.2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</row>
    <row r="384" spans="1:84" x14ac:dyDescent="0.2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</row>
    <row r="385" spans="1:84" x14ac:dyDescent="0.2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</row>
    <row r="386" spans="1:84" x14ac:dyDescent="0.2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</row>
    <row r="387" spans="1:84" x14ac:dyDescent="0.2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</row>
    <row r="388" spans="1:84" x14ac:dyDescent="0.2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</row>
    <row r="389" spans="1:84" x14ac:dyDescent="0.2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</row>
    <row r="390" spans="1:84" x14ac:dyDescent="0.2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</row>
    <row r="391" spans="1:84" x14ac:dyDescent="0.2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</row>
    <row r="392" spans="1:84" x14ac:dyDescent="0.2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</row>
    <row r="393" spans="1:84" x14ac:dyDescent="0.2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</row>
    <row r="394" spans="1:84" x14ac:dyDescent="0.2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</row>
    <row r="395" spans="1:84" x14ac:dyDescent="0.2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</row>
    <row r="396" spans="1:84" x14ac:dyDescent="0.2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</row>
    <row r="397" spans="1:84" x14ac:dyDescent="0.2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</row>
    <row r="398" spans="1:84" x14ac:dyDescent="0.2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</row>
    <row r="399" spans="1:84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</row>
    <row r="400" spans="1:84" x14ac:dyDescent="0.2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</row>
    <row r="401" spans="1:84" x14ac:dyDescent="0.2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</row>
    <row r="402" spans="1:84" x14ac:dyDescent="0.2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</row>
    <row r="403" spans="1:84" x14ac:dyDescent="0.2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</row>
    <row r="404" spans="1:84" x14ac:dyDescent="0.2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</row>
    <row r="405" spans="1:84" x14ac:dyDescent="0.2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</row>
    <row r="406" spans="1:84" x14ac:dyDescent="0.2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</row>
    <row r="407" spans="1:84" x14ac:dyDescent="0.2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</row>
    <row r="408" spans="1:84" x14ac:dyDescent="0.2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</row>
    <row r="409" spans="1:84" x14ac:dyDescent="0.2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</row>
    <row r="410" spans="1:84" x14ac:dyDescent="0.2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</row>
    <row r="411" spans="1:84" x14ac:dyDescent="0.2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</row>
    <row r="412" spans="1:84" x14ac:dyDescent="0.2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</row>
    <row r="413" spans="1:84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</row>
    <row r="414" spans="1:84" x14ac:dyDescent="0.2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</row>
    <row r="415" spans="1:84" x14ac:dyDescent="0.2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</row>
    <row r="416" spans="1:84" x14ac:dyDescent="0.2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</row>
    <row r="417" spans="1:40" x14ac:dyDescent="0.2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</row>
    <row r="418" spans="1:40" x14ac:dyDescent="0.2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</row>
    <row r="419" spans="1:40" x14ac:dyDescent="0.2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</row>
    <row r="420" spans="1:40" x14ac:dyDescent="0.2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</row>
    <row r="421" spans="1:40" x14ac:dyDescent="0.2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</row>
    <row r="422" spans="1:40" x14ac:dyDescent="0.2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</row>
    <row r="423" spans="1:40" x14ac:dyDescent="0.2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</row>
    <row r="424" spans="1:40" x14ac:dyDescent="0.2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</row>
    <row r="425" spans="1:40" x14ac:dyDescent="0.2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</row>
    <row r="426" spans="1:40" x14ac:dyDescent="0.2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</row>
    <row r="427" spans="1:40" x14ac:dyDescent="0.2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</row>
    <row r="428" spans="1:40" x14ac:dyDescent="0.2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</row>
    <row r="429" spans="1:40" x14ac:dyDescent="0.2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</row>
    <row r="430" spans="1:40" x14ac:dyDescent="0.2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</row>
    <row r="431" spans="1:40" x14ac:dyDescent="0.2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</row>
    <row r="432" spans="1:40" x14ac:dyDescent="0.2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</row>
    <row r="433" spans="1:40" x14ac:dyDescent="0.2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</row>
    <row r="434" spans="1:40" x14ac:dyDescent="0.2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</row>
    <row r="435" spans="1:40" x14ac:dyDescent="0.2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</row>
    <row r="436" spans="1:40" x14ac:dyDescent="0.2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</row>
    <row r="437" spans="1:40" x14ac:dyDescent="0.2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</row>
    <row r="438" spans="1:40" x14ac:dyDescent="0.2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</row>
    <row r="439" spans="1:40" x14ac:dyDescent="0.2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</row>
    <row r="440" spans="1:40" x14ac:dyDescent="0.2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</row>
    <row r="441" spans="1:40" x14ac:dyDescent="0.2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</row>
    <row r="442" spans="1:40" x14ac:dyDescent="0.2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</row>
    <row r="443" spans="1:40" x14ac:dyDescent="0.2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</row>
    <row r="444" spans="1:40" x14ac:dyDescent="0.2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</row>
    <row r="445" spans="1:40" x14ac:dyDescent="0.2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</row>
    <row r="446" spans="1:40" x14ac:dyDescent="0.2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</row>
    <row r="447" spans="1:40" x14ac:dyDescent="0.2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</row>
    <row r="448" spans="1:40" x14ac:dyDescent="0.2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</row>
    <row r="449" spans="1:40" x14ac:dyDescent="0.2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</row>
    <row r="450" spans="1:40" x14ac:dyDescent="0.2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</row>
    <row r="451" spans="1:40" x14ac:dyDescent="0.2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</row>
    <row r="452" spans="1:40" x14ac:dyDescent="0.2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</row>
    <row r="453" spans="1:40" x14ac:dyDescent="0.2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</row>
    <row r="454" spans="1:40" x14ac:dyDescent="0.2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</row>
    <row r="455" spans="1:40" x14ac:dyDescent="0.2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</row>
    <row r="456" spans="1:40" x14ac:dyDescent="0.2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</row>
    <row r="457" spans="1:40" x14ac:dyDescent="0.2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</row>
    <row r="458" spans="1:40" x14ac:dyDescent="0.2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</row>
    <row r="459" spans="1:40" x14ac:dyDescent="0.2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</row>
    <row r="460" spans="1:40" x14ac:dyDescent="0.2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</row>
    <row r="461" spans="1:40" x14ac:dyDescent="0.2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</row>
    <row r="462" spans="1:40" x14ac:dyDescent="0.2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</row>
    <row r="463" spans="1:40" x14ac:dyDescent="0.2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</row>
    <row r="464" spans="1:40" x14ac:dyDescent="0.2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</row>
    <row r="465" spans="1:40" x14ac:dyDescent="0.2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</row>
    <row r="466" spans="1:40" x14ac:dyDescent="0.2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</row>
    <row r="467" spans="1:40" x14ac:dyDescent="0.2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</row>
    <row r="468" spans="1:40" x14ac:dyDescent="0.2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</row>
    <row r="469" spans="1:40" x14ac:dyDescent="0.2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</row>
    <row r="470" spans="1:40" x14ac:dyDescent="0.2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</row>
    <row r="471" spans="1:40" x14ac:dyDescent="0.2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</row>
    <row r="472" spans="1:40" x14ac:dyDescent="0.2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</row>
    <row r="473" spans="1:40" x14ac:dyDescent="0.2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</row>
    <row r="474" spans="1:40" x14ac:dyDescent="0.2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</row>
    <row r="475" spans="1:40" x14ac:dyDescent="0.2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</row>
    <row r="476" spans="1:40" x14ac:dyDescent="0.2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</row>
    <row r="477" spans="1:40" x14ac:dyDescent="0.2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</row>
    <row r="478" spans="1:40" x14ac:dyDescent="0.2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</row>
    <row r="479" spans="1:40" x14ac:dyDescent="0.2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</row>
    <row r="480" spans="1:40" x14ac:dyDescent="0.2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</row>
    <row r="481" spans="1:40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</row>
    <row r="482" spans="1:40" x14ac:dyDescent="0.2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</row>
    <row r="483" spans="1:40" x14ac:dyDescent="0.2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</row>
    <row r="484" spans="1:40" x14ac:dyDescent="0.2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</row>
    <row r="485" spans="1:40" x14ac:dyDescent="0.2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</row>
    <row r="486" spans="1:40" x14ac:dyDescent="0.2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</row>
    <row r="487" spans="1:40" x14ac:dyDescent="0.2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</row>
    <row r="488" spans="1:40" x14ac:dyDescent="0.2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</row>
    <row r="489" spans="1:40" x14ac:dyDescent="0.2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</row>
    <row r="490" spans="1:40" x14ac:dyDescent="0.2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</row>
    <row r="491" spans="1:40" x14ac:dyDescent="0.2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</row>
    <row r="492" spans="1:40" x14ac:dyDescent="0.2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</row>
    <row r="493" spans="1:40" x14ac:dyDescent="0.2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</row>
    <row r="494" spans="1:40" x14ac:dyDescent="0.2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</row>
    <row r="495" spans="1:40" x14ac:dyDescent="0.2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</row>
    <row r="496" spans="1:40" x14ac:dyDescent="0.2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</row>
    <row r="497" spans="1:40" x14ac:dyDescent="0.2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</row>
    <row r="498" spans="1:40" x14ac:dyDescent="0.2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</row>
    <row r="499" spans="1:40" x14ac:dyDescent="0.2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</row>
    <row r="500" spans="1:40" x14ac:dyDescent="0.2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</row>
    <row r="501" spans="1:40" x14ac:dyDescent="0.2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</row>
    <row r="502" spans="1:40" x14ac:dyDescent="0.2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</row>
    <row r="503" spans="1:40" x14ac:dyDescent="0.2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</row>
    <row r="504" spans="1:40" x14ac:dyDescent="0.2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</row>
    <row r="505" spans="1:40" x14ac:dyDescent="0.2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</row>
    <row r="506" spans="1:40" x14ac:dyDescent="0.2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</row>
    <row r="507" spans="1:40" x14ac:dyDescent="0.2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</row>
    <row r="508" spans="1:40" x14ac:dyDescent="0.2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</row>
    <row r="509" spans="1:40" x14ac:dyDescent="0.2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</row>
    <row r="510" spans="1:40" x14ac:dyDescent="0.2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</row>
    <row r="511" spans="1:40" x14ac:dyDescent="0.2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</row>
    <row r="512" spans="1:40" x14ac:dyDescent="0.2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</row>
    <row r="513" spans="1:40" x14ac:dyDescent="0.2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</row>
    <row r="514" spans="1:40" x14ac:dyDescent="0.2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</row>
    <row r="515" spans="1:40" x14ac:dyDescent="0.2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</row>
    <row r="516" spans="1:40" x14ac:dyDescent="0.2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</row>
    <row r="517" spans="1:40" x14ac:dyDescent="0.2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</row>
    <row r="518" spans="1:40" x14ac:dyDescent="0.2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</row>
    <row r="519" spans="1:40" x14ac:dyDescent="0.2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</row>
    <row r="520" spans="1:40" x14ac:dyDescent="0.2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</row>
    <row r="521" spans="1:40" x14ac:dyDescent="0.2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</row>
    <row r="522" spans="1:40" x14ac:dyDescent="0.2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</row>
    <row r="523" spans="1:40" x14ac:dyDescent="0.2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</row>
    <row r="524" spans="1:40" x14ac:dyDescent="0.2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</row>
    <row r="525" spans="1:40" x14ac:dyDescent="0.2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</row>
    <row r="526" spans="1:40" x14ac:dyDescent="0.2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</row>
    <row r="527" spans="1:40" x14ac:dyDescent="0.2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</row>
    <row r="528" spans="1:40" x14ac:dyDescent="0.2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</row>
    <row r="529" spans="1:40" x14ac:dyDescent="0.2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</row>
    <row r="530" spans="1:40" x14ac:dyDescent="0.2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</row>
    <row r="531" spans="1:40" x14ac:dyDescent="0.2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</row>
    <row r="532" spans="1:40" x14ac:dyDescent="0.2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</row>
    <row r="533" spans="1:40" x14ac:dyDescent="0.2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</row>
    <row r="534" spans="1:40" x14ac:dyDescent="0.2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</row>
    <row r="535" spans="1:40" x14ac:dyDescent="0.2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</row>
    <row r="536" spans="1:40" x14ac:dyDescent="0.2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</row>
    <row r="537" spans="1:40" x14ac:dyDescent="0.2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</row>
    <row r="538" spans="1:40" x14ac:dyDescent="0.2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</row>
    <row r="539" spans="1:40" x14ac:dyDescent="0.2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</row>
    <row r="540" spans="1:40" x14ac:dyDescent="0.2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</row>
    <row r="541" spans="1:40" x14ac:dyDescent="0.2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</row>
    <row r="542" spans="1:40" x14ac:dyDescent="0.2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</row>
    <row r="543" spans="1:40" x14ac:dyDescent="0.2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</row>
    <row r="544" spans="1:40" x14ac:dyDescent="0.2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</row>
    <row r="545" spans="1:40" x14ac:dyDescent="0.2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</row>
    <row r="546" spans="1:40" x14ac:dyDescent="0.2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</row>
    <row r="547" spans="1:40" x14ac:dyDescent="0.2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</row>
    <row r="548" spans="1:40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</row>
    <row r="549" spans="1:40" x14ac:dyDescent="0.2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</row>
    <row r="550" spans="1:40" x14ac:dyDescent="0.2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</row>
    <row r="551" spans="1:40" x14ac:dyDescent="0.2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</row>
    <row r="552" spans="1:40" x14ac:dyDescent="0.2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</row>
    <row r="553" spans="1:40" x14ac:dyDescent="0.2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</row>
    <row r="554" spans="1:40" x14ac:dyDescent="0.2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</row>
    <row r="555" spans="1:40" x14ac:dyDescent="0.2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</row>
    <row r="556" spans="1:40" x14ac:dyDescent="0.2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</row>
    <row r="557" spans="1:40" x14ac:dyDescent="0.2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</row>
    <row r="558" spans="1:40" x14ac:dyDescent="0.2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</row>
    <row r="559" spans="1:40" x14ac:dyDescent="0.2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</row>
    <row r="560" spans="1:40" x14ac:dyDescent="0.2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</row>
    <row r="561" spans="1:40" x14ac:dyDescent="0.2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</row>
    <row r="562" spans="1:40" x14ac:dyDescent="0.2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</row>
    <row r="563" spans="1:40" x14ac:dyDescent="0.2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</row>
    <row r="564" spans="1:40" x14ac:dyDescent="0.2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</row>
    <row r="565" spans="1:40" x14ac:dyDescent="0.2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</row>
    <row r="566" spans="1:40" x14ac:dyDescent="0.2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</row>
    <row r="567" spans="1:40" x14ac:dyDescent="0.2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</row>
    <row r="568" spans="1:40" x14ac:dyDescent="0.2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</row>
    <row r="569" spans="1:40" x14ac:dyDescent="0.2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</row>
    <row r="570" spans="1:40" x14ac:dyDescent="0.2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</row>
    <row r="571" spans="1:40" x14ac:dyDescent="0.2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</row>
    <row r="572" spans="1:40" x14ac:dyDescent="0.2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</row>
    <row r="573" spans="1:40" x14ac:dyDescent="0.2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</row>
    <row r="574" spans="1:40" x14ac:dyDescent="0.2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</row>
    <row r="575" spans="1:40" x14ac:dyDescent="0.2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</row>
    <row r="576" spans="1:40" x14ac:dyDescent="0.2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</row>
    <row r="577" spans="1:40" x14ac:dyDescent="0.2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</row>
    <row r="578" spans="1:40" x14ac:dyDescent="0.2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</row>
    <row r="579" spans="1:40" x14ac:dyDescent="0.2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</row>
    <row r="580" spans="1:40" x14ac:dyDescent="0.2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</row>
    <row r="581" spans="1:40" x14ac:dyDescent="0.2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</row>
    <row r="582" spans="1:40" x14ac:dyDescent="0.2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</row>
    <row r="583" spans="1:40" x14ac:dyDescent="0.2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</row>
    <row r="584" spans="1:40" x14ac:dyDescent="0.2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</row>
    <row r="585" spans="1:40" x14ac:dyDescent="0.2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</row>
  </sheetData>
  <mergeCells count="657">
    <mergeCell ref="EY28:GH28"/>
    <mergeCell ref="EY30:FL30"/>
    <mergeCell ref="FM30:FN30"/>
    <mergeCell ref="FO30:GB30"/>
    <mergeCell ref="GD30:GE30"/>
    <mergeCell ref="GG30:GH30"/>
    <mergeCell ref="EY25:FL25"/>
    <mergeCell ref="FM25:FN25"/>
    <mergeCell ref="FO25:GB25"/>
    <mergeCell ref="GD25:GE25"/>
    <mergeCell ref="GG25:GH25"/>
    <mergeCell ref="EY26:FL26"/>
    <mergeCell ref="FM26:FN26"/>
    <mergeCell ref="FO26:GB26"/>
    <mergeCell ref="GD26:GE26"/>
    <mergeCell ref="GG26:GH26"/>
    <mergeCell ref="EY21:FL21"/>
    <mergeCell ref="FM21:FN21"/>
    <mergeCell ref="FO21:GB21"/>
    <mergeCell ref="GD21:GE21"/>
    <mergeCell ref="GG21:GH21"/>
    <mergeCell ref="EY23:GH23"/>
    <mergeCell ref="EY19:FL19"/>
    <mergeCell ref="FM19:FN19"/>
    <mergeCell ref="FO19:GB19"/>
    <mergeCell ref="GD19:GE19"/>
    <mergeCell ref="GG19:GH19"/>
    <mergeCell ref="EY20:FL20"/>
    <mergeCell ref="FM20:FN20"/>
    <mergeCell ref="FO20:GB20"/>
    <mergeCell ref="GD20:GE20"/>
    <mergeCell ref="GG20:GH20"/>
    <mergeCell ref="EY16:GH16"/>
    <mergeCell ref="EY18:FL18"/>
    <mergeCell ref="FM18:FN18"/>
    <mergeCell ref="FO18:GB18"/>
    <mergeCell ref="GD18:GE18"/>
    <mergeCell ref="GG18:GH18"/>
    <mergeCell ref="EY13:FL13"/>
    <mergeCell ref="FM13:FN13"/>
    <mergeCell ref="FO13:GB13"/>
    <mergeCell ref="GD13:GE13"/>
    <mergeCell ref="GG13:GH13"/>
    <mergeCell ref="EY14:FL14"/>
    <mergeCell ref="FM14:FN14"/>
    <mergeCell ref="FO14:GB14"/>
    <mergeCell ref="GD14:GE14"/>
    <mergeCell ref="GG14:GH14"/>
    <mergeCell ref="EY11:FL11"/>
    <mergeCell ref="FM11:FN11"/>
    <mergeCell ref="FO11:GB11"/>
    <mergeCell ref="GD11:GE11"/>
    <mergeCell ref="GG11:GH11"/>
    <mergeCell ref="EY12:FL12"/>
    <mergeCell ref="FM12:FN12"/>
    <mergeCell ref="FO12:GB12"/>
    <mergeCell ref="GD12:GE12"/>
    <mergeCell ref="GG12:GH12"/>
    <mergeCell ref="EY9:FL9"/>
    <mergeCell ref="FM9:FN9"/>
    <mergeCell ref="FO9:GB9"/>
    <mergeCell ref="GD9:GE9"/>
    <mergeCell ref="GG9:GH9"/>
    <mergeCell ref="EY10:FL10"/>
    <mergeCell ref="FM10:FN10"/>
    <mergeCell ref="FO10:GB10"/>
    <mergeCell ref="GD10:GE10"/>
    <mergeCell ref="GG10:GH10"/>
    <mergeCell ref="GD7:GE7"/>
    <mergeCell ref="GG7:GH7"/>
    <mergeCell ref="EY8:FL8"/>
    <mergeCell ref="FM8:FN8"/>
    <mergeCell ref="FO8:GB8"/>
    <mergeCell ref="GD8:GE8"/>
    <mergeCell ref="GG8:GH8"/>
    <mergeCell ref="DM46:DZ46"/>
    <mergeCell ref="EA46:EB46"/>
    <mergeCell ref="EC46:EP46"/>
    <mergeCell ref="ER46:ES46"/>
    <mergeCell ref="EU46:EV46"/>
    <mergeCell ref="DM44:EV44"/>
    <mergeCell ref="EI37:EJ37"/>
    <mergeCell ref="EK37:EL37"/>
    <mergeCell ref="EM37:EN37"/>
    <mergeCell ref="EK35:EL35"/>
    <mergeCell ref="EM35:EN35"/>
    <mergeCell ref="EO35:EP35"/>
    <mergeCell ref="DM36:DN36"/>
    <mergeCell ref="DO36:EB36"/>
    <mergeCell ref="EC36:ED36"/>
    <mergeCell ref="EE36:EF36"/>
    <mergeCell ref="EG36:EH36"/>
    <mergeCell ref="EY3:GH3"/>
    <mergeCell ref="EY5:GH5"/>
    <mergeCell ref="EY7:FL7"/>
    <mergeCell ref="FM7:FN7"/>
    <mergeCell ref="FO7:GB7"/>
    <mergeCell ref="DM42:DZ42"/>
    <mergeCell ref="EA42:EB42"/>
    <mergeCell ref="EC42:EP42"/>
    <mergeCell ref="ER42:ES42"/>
    <mergeCell ref="EU42:EV42"/>
    <mergeCell ref="EO37:EP37"/>
    <mergeCell ref="DM39:EV39"/>
    <mergeCell ref="DM41:DZ41"/>
    <mergeCell ref="EA41:EB41"/>
    <mergeCell ref="EC41:EP41"/>
    <mergeCell ref="ER41:ES41"/>
    <mergeCell ref="EU41:EV41"/>
    <mergeCell ref="EM36:EN36"/>
    <mergeCell ref="EO36:EP36"/>
    <mergeCell ref="DM37:DN37"/>
    <mergeCell ref="DO37:EB37"/>
    <mergeCell ref="EC37:ED37"/>
    <mergeCell ref="EE37:EF37"/>
    <mergeCell ref="EG37:EH37"/>
    <mergeCell ref="EI36:EJ36"/>
    <mergeCell ref="EK36:EL36"/>
    <mergeCell ref="DM35:DN35"/>
    <mergeCell ref="DO35:EB35"/>
    <mergeCell ref="EC35:ED35"/>
    <mergeCell ref="EE35:EF35"/>
    <mergeCell ref="EG35:EH35"/>
    <mergeCell ref="EI35:EJ35"/>
    <mergeCell ref="EO33:EP33"/>
    <mergeCell ref="DM34:DN34"/>
    <mergeCell ref="DO34:EB34"/>
    <mergeCell ref="EC34:ED34"/>
    <mergeCell ref="EE34:EF34"/>
    <mergeCell ref="EG34:EH34"/>
    <mergeCell ref="EI34:EJ34"/>
    <mergeCell ref="EK34:EL34"/>
    <mergeCell ref="EM34:EN34"/>
    <mergeCell ref="EO34:EP34"/>
    <mergeCell ref="EC33:ED33"/>
    <mergeCell ref="EE33:EF33"/>
    <mergeCell ref="EG33:EH33"/>
    <mergeCell ref="EI33:EJ33"/>
    <mergeCell ref="EK33:EL33"/>
    <mergeCell ref="EM33:EN33"/>
    <mergeCell ref="DM29:DZ29"/>
    <mergeCell ref="EA29:EB29"/>
    <mergeCell ref="EC29:EP29"/>
    <mergeCell ref="ER29:ES29"/>
    <mergeCell ref="EU29:EV29"/>
    <mergeCell ref="DM31:EV31"/>
    <mergeCell ref="DM27:DZ27"/>
    <mergeCell ref="EA27:EB27"/>
    <mergeCell ref="EC27:EP27"/>
    <mergeCell ref="ER27:ES27"/>
    <mergeCell ref="EU27:EV27"/>
    <mergeCell ref="DM28:DZ28"/>
    <mergeCell ref="EA28:EB28"/>
    <mergeCell ref="EC28:EP28"/>
    <mergeCell ref="ER28:ES28"/>
    <mergeCell ref="EU28:EV28"/>
    <mergeCell ref="DM25:DZ25"/>
    <mergeCell ref="EA25:EB25"/>
    <mergeCell ref="EC25:EP25"/>
    <mergeCell ref="ER25:ES25"/>
    <mergeCell ref="EU25:EV25"/>
    <mergeCell ref="DM26:DZ26"/>
    <mergeCell ref="EA26:EB26"/>
    <mergeCell ref="EC26:EP26"/>
    <mergeCell ref="ER26:ES26"/>
    <mergeCell ref="EU26:EV26"/>
    <mergeCell ref="EO20:EP20"/>
    <mergeCell ref="DM22:EV22"/>
    <mergeCell ref="DM24:DZ24"/>
    <mergeCell ref="EA24:EB24"/>
    <mergeCell ref="EC24:EP24"/>
    <mergeCell ref="ER24:ES24"/>
    <mergeCell ref="EU24:EV24"/>
    <mergeCell ref="EM19:EN19"/>
    <mergeCell ref="EO19:EP19"/>
    <mergeCell ref="DM20:DN20"/>
    <mergeCell ref="DO20:EB20"/>
    <mergeCell ref="EC20:ED20"/>
    <mergeCell ref="EE20:EF20"/>
    <mergeCell ref="EG20:EH20"/>
    <mergeCell ref="EI20:EJ20"/>
    <mergeCell ref="EK20:EL20"/>
    <mergeCell ref="EM20:EN20"/>
    <mergeCell ref="EK18:EL18"/>
    <mergeCell ref="EM18:EN18"/>
    <mergeCell ref="EO18:EP18"/>
    <mergeCell ref="DM19:DN19"/>
    <mergeCell ref="DO19:EB19"/>
    <mergeCell ref="EC19:ED19"/>
    <mergeCell ref="EE19:EF19"/>
    <mergeCell ref="EG19:EH19"/>
    <mergeCell ref="EI19:EJ19"/>
    <mergeCell ref="EK19:EL19"/>
    <mergeCell ref="DM18:DN18"/>
    <mergeCell ref="DO18:EB18"/>
    <mergeCell ref="EC18:ED18"/>
    <mergeCell ref="EE18:EF18"/>
    <mergeCell ref="EG18:EH18"/>
    <mergeCell ref="EI18:EJ18"/>
    <mergeCell ref="EO16:EP16"/>
    <mergeCell ref="DM17:DN17"/>
    <mergeCell ref="DO17:EB17"/>
    <mergeCell ref="EC17:ED17"/>
    <mergeCell ref="EE17:EF17"/>
    <mergeCell ref="EG17:EH17"/>
    <mergeCell ref="EI17:EJ17"/>
    <mergeCell ref="EK17:EL17"/>
    <mergeCell ref="EM17:EN17"/>
    <mergeCell ref="EO17:EP17"/>
    <mergeCell ref="EC16:ED16"/>
    <mergeCell ref="EE16:EF16"/>
    <mergeCell ref="EG16:EH16"/>
    <mergeCell ref="EI16:EJ16"/>
    <mergeCell ref="EK16:EL16"/>
    <mergeCell ref="EM16:EN16"/>
    <mergeCell ref="DM12:DZ12"/>
    <mergeCell ref="EA12:EB12"/>
    <mergeCell ref="EC12:EP12"/>
    <mergeCell ref="ER12:ES12"/>
    <mergeCell ref="EU12:EV12"/>
    <mergeCell ref="DM14:EV14"/>
    <mergeCell ref="DM10:DZ10"/>
    <mergeCell ref="EA10:EB10"/>
    <mergeCell ref="EC10:EP10"/>
    <mergeCell ref="ER10:ES10"/>
    <mergeCell ref="EU10:EV10"/>
    <mergeCell ref="DM11:DZ11"/>
    <mergeCell ref="EA11:EB11"/>
    <mergeCell ref="EC11:EP11"/>
    <mergeCell ref="ER11:ES11"/>
    <mergeCell ref="EU11:EV11"/>
    <mergeCell ref="DI10:DJ10"/>
    <mergeCell ref="DI9:DJ9"/>
    <mergeCell ref="DM3:EV3"/>
    <mergeCell ref="DM5:EV5"/>
    <mergeCell ref="DM7:DZ7"/>
    <mergeCell ref="EA7:EB7"/>
    <mergeCell ref="EC7:EP7"/>
    <mergeCell ref="ER7:ES7"/>
    <mergeCell ref="EU7:EV7"/>
    <mergeCell ref="DM8:DZ8"/>
    <mergeCell ref="EA8:EB8"/>
    <mergeCell ref="EC8:EP8"/>
    <mergeCell ref="ER8:ES8"/>
    <mergeCell ref="EU8:EV8"/>
    <mergeCell ref="DM9:DZ9"/>
    <mergeCell ref="EA9:EB9"/>
    <mergeCell ref="EC9:EP9"/>
    <mergeCell ref="ER9:ES9"/>
    <mergeCell ref="EU9:EV9"/>
    <mergeCell ref="DI8:DJ8"/>
    <mergeCell ref="CA28:DJ28"/>
    <mergeCell ref="CA30:CN30"/>
    <mergeCell ref="CO30:CP30"/>
    <mergeCell ref="CQ30:DD30"/>
    <mergeCell ref="DF30:DG30"/>
    <mergeCell ref="DI30:DJ30"/>
    <mergeCell ref="CA25:CN25"/>
    <mergeCell ref="CO25:CP25"/>
    <mergeCell ref="CQ25:DD25"/>
    <mergeCell ref="DF25:DG25"/>
    <mergeCell ref="DI25:DJ25"/>
    <mergeCell ref="CA26:CN26"/>
    <mergeCell ref="CO26:CP26"/>
    <mergeCell ref="CQ26:DD26"/>
    <mergeCell ref="DF26:DG26"/>
    <mergeCell ref="DI26:DJ26"/>
    <mergeCell ref="CA21:CN21"/>
    <mergeCell ref="CO21:CP21"/>
    <mergeCell ref="CQ21:DD21"/>
    <mergeCell ref="DF21:DG21"/>
    <mergeCell ref="DI21:DJ21"/>
    <mergeCell ref="CA23:DJ23"/>
    <mergeCell ref="CA19:CN19"/>
    <mergeCell ref="CO19:CP19"/>
    <mergeCell ref="CQ19:DD19"/>
    <mergeCell ref="DF19:DG19"/>
    <mergeCell ref="DI19:DJ19"/>
    <mergeCell ref="CA20:CN20"/>
    <mergeCell ref="CO20:CP20"/>
    <mergeCell ref="CQ20:DD20"/>
    <mergeCell ref="DF20:DG20"/>
    <mergeCell ref="DI20:DJ20"/>
    <mergeCell ref="CA16:DJ16"/>
    <mergeCell ref="CA18:CN18"/>
    <mergeCell ref="CO18:CP18"/>
    <mergeCell ref="CQ18:DD18"/>
    <mergeCell ref="DF18:DG18"/>
    <mergeCell ref="DI18:DJ18"/>
    <mergeCell ref="DF14:DG14"/>
    <mergeCell ref="DF13:DG13"/>
    <mergeCell ref="DF12:DG12"/>
    <mergeCell ref="CQ14:DD14"/>
    <mergeCell ref="CQ13:DD13"/>
    <mergeCell ref="CQ12:DD12"/>
    <mergeCell ref="CO14:CP14"/>
    <mergeCell ref="CO13:CP13"/>
    <mergeCell ref="CO12:CP12"/>
    <mergeCell ref="CA14:CN14"/>
    <mergeCell ref="CA13:CN13"/>
    <mergeCell ref="CA12:CN12"/>
    <mergeCell ref="DI14:DJ14"/>
    <mergeCell ref="DI13:DJ13"/>
    <mergeCell ref="DI12:DJ12"/>
    <mergeCell ref="CA11:CN11"/>
    <mergeCell ref="CA10:CN10"/>
    <mergeCell ref="CA9:CN9"/>
    <mergeCell ref="CA3:DJ3"/>
    <mergeCell ref="CA5:DJ5"/>
    <mergeCell ref="CA7:CN7"/>
    <mergeCell ref="CO7:CP7"/>
    <mergeCell ref="CQ7:DD7"/>
    <mergeCell ref="DF7:DG7"/>
    <mergeCell ref="DI7:DJ7"/>
    <mergeCell ref="CQ8:DD8"/>
    <mergeCell ref="CQ11:DD11"/>
    <mergeCell ref="CQ10:DD10"/>
    <mergeCell ref="CQ9:DD9"/>
    <mergeCell ref="CA8:CN8"/>
    <mergeCell ref="CO11:CP11"/>
    <mergeCell ref="CO10:CP10"/>
    <mergeCell ref="CO9:CP9"/>
    <mergeCell ref="CO8:CP8"/>
    <mergeCell ref="DF11:DG11"/>
    <mergeCell ref="DF10:DG10"/>
    <mergeCell ref="DF9:DG9"/>
    <mergeCell ref="DF8:DG8"/>
    <mergeCell ref="DI11:DJ11"/>
    <mergeCell ref="BW45:BX45"/>
    <mergeCell ref="BW44:BX44"/>
    <mergeCell ref="BT45:BU45"/>
    <mergeCell ref="BT44:BU44"/>
    <mergeCell ref="BW49:BX49"/>
    <mergeCell ref="BT49:BU49"/>
    <mergeCell ref="BW27:BX27"/>
    <mergeCell ref="BW26:BX26"/>
    <mergeCell ref="BW40:BX40"/>
    <mergeCell ref="BW39:BX39"/>
    <mergeCell ref="BW38:BX38"/>
    <mergeCell ref="BW37:BX37"/>
    <mergeCell ref="BW33:BX33"/>
    <mergeCell ref="BW32:BX32"/>
    <mergeCell ref="BW31:BX31"/>
    <mergeCell ref="BW30:BX30"/>
    <mergeCell ref="BW29:BX29"/>
    <mergeCell ref="BW28:BX28"/>
    <mergeCell ref="BT31:BU31"/>
    <mergeCell ref="BT30:BU30"/>
    <mergeCell ref="BT29:BU29"/>
    <mergeCell ref="BT28:BU28"/>
    <mergeCell ref="BT27:BU27"/>
    <mergeCell ref="BT26:BU26"/>
    <mergeCell ref="AO45:BB45"/>
    <mergeCell ref="AO44:BB44"/>
    <mergeCell ref="BE49:BR49"/>
    <mergeCell ref="AO49:BB49"/>
    <mergeCell ref="BT33:BU33"/>
    <mergeCell ref="BT32:BU32"/>
    <mergeCell ref="BT40:BU40"/>
    <mergeCell ref="BT39:BU39"/>
    <mergeCell ref="BT38:BU38"/>
    <mergeCell ref="BT37:BU37"/>
    <mergeCell ref="BC45:BD45"/>
    <mergeCell ref="BC44:BD44"/>
    <mergeCell ref="AO47:BX47"/>
    <mergeCell ref="BC49:BD49"/>
    <mergeCell ref="AO40:BB40"/>
    <mergeCell ref="AO39:BB39"/>
    <mergeCell ref="BE40:BR40"/>
    <mergeCell ref="BE39:BR39"/>
    <mergeCell ref="BE45:BR45"/>
    <mergeCell ref="BE44:BR44"/>
    <mergeCell ref="AO35:BX35"/>
    <mergeCell ref="BC40:BD40"/>
    <mergeCell ref="BC39:BD39"/>
    <mergeCell ref="BC38:BD38"/>
    <mergeCell ref="BC37:BD37"/>
    <mergeCell ref="AO42:BX42"/>
    <mergeCell ref="AO38:BB38"/>
    <mergeCell ref="AO37:BB37"/>
    <mergeCell ref="BE38:BR38"/>
    <mergeCell ref="BE37:BR37"/>
    <mergeCell ref="BE27:BR27"/>
    <mergeCell ref="BE26:BR26"/>
    <mergeCell ref="AO33:BB33"/>
    <mergeCell ref="AO32:BB32"/>
    <mergeCell ref="AO31:BB31"/>
    <mergeCell ref="AO30:BB30"/>
    <mergeCell ref="AO29:BB29"/>
    <mergeCell ref="AO28:BB28"/>
    <mergeCell ref="AO27:BB27"/>
    <mergeCell ref="AO26:BB26"/>
    <mergeCell ref="BE33:BR33"/>
    <mergeCell ref="BE32:BR32"/>
    <mergeCell ref="BE31:BR31"/>
    <mergeCell ref="BE30:BR30"/>
    <mergeCell ref="BE29:BR29"/>
    <mergeCell ref="BE28:BR28"/>
    <mergeCell ref="BW8:BX8"/>
    <mergeCell ref="AO24:BX24"/>
    <mergeCell ref="BC33:BD33"/>
    <mergeCell ref="BC32:BD32"/>
    <mergeCell ref="BC31:BD31"/>
    <mergeCell ref="BC30:BD30"/>
    <mergeCell ref="BC29:BD29"/>
    <mergeCell ref="BC28:BD28"/>
    <mergeCell ref="BC27:BD27"/>
    <mergeCell ref="BC26:BD26"/>
    <mergeCell ref="BW14:BX14"/>
    <mergeCell ref="BW13:BX13"/>
    <mergeCell ref="BW12:BX12"/>
    <mergeCell ref="BW11:BX11"/>
    <mergeCell ref="BW10:BX10"/>
    <mergeCell ref="BW9:BX9"/>
    <mergeCell ref="BT9:BU9"/>
    <mergeCell ref="BT8:BU8"/>
    <mergeCell ref="BW22:BX22"/>
    <mergeCell ref="BW21:BX21"/>
    <mergeCell ref="BW20:BX20"/>
    <mergeCell ref="BW19:BX19"/>
    <mergeCell ref="BW18:BX18"/>
    <mergeCell ref="BW17:BX17"/>
    <mergeCell ref="BW16:BX16"/>
    <mergeCell ref="BW15:BX15"/>
    <mergeCell ref="BT15:BU15"/>
    <mergeCell ref="BT14:BU14"/>
    <mergeCell ref="BT13:BU13"/>
    <mergeCell ref="BT12:BU12"/>
    <mergeCell ref="BT11:BU11"/>
    <mergeCell ref="BT10:BU10"/>
    <mergeCell ref="BE10:BR10"/>
    <mergeCell ref="BE9:BR9"/>
    <mergeCell ref="BE8:BR8"/>
    <mergeCell ref="BT22:BU22"/>
    <mergeCell ref="BT21:BU21"/>
    <mergeCell ref="BT20:BU20"/>
    <mergeCell ref="BT19:BU19"/>
    <mergeCell ref="BT18:BU18"/>
    <mergeCell ref="BT17:BU17"/>
    <mergeCell ref="BT16:BU16"/>
    <mergeCell ref="BE16:BR16"/>
    <mergeCell ref="BE15:BR15"/>
    <mergeCell ref="BE14:BR14"/>
    <mergeCell ref="BE13:BR13"/>
    <mergeCell ref="BE12:BR12"/>
    <mergeCell ref="BE11:BR11"/>
    <mergeCell ref="BE22:BR22"/>
    <mergeCell ref="BE21:BR21"/>
    <mergeCell ref="BE20:BR20"/>
    <mergeCell ref="BE19:BR19"/>
    <mergeCell ref="BE18:BR18"/>
    <mergeCell ref="BE17:BR17"/>
    <mergeCell ref="BC12:BD12"/>
    <mergeCell ref="BC11:BD11"/>
    <mergeCell ref="BC10:BD10"/>
    <mergeCell ref="BC9:BD9"/>
    <mergeCell ref="BC8:BD8"/>
    <mergeCell ref="AO8:BB8"/>
    <mergeCell ref="BC22:BD22"/>
    <mergeCell ref="BC21:BD21"/>
    <mergeCell ref="BC20:BD20"/>
    <mergeCell ref="BC19:BD19"/>
    <mergeCell ref="BC18:BD18"/>
    <mergeCell ref="BC17:BD17"/>
    <mergeCell ref="BC16:BD16"/>
    <mergeCell ref="BC15:BD15"/>
    <mergeCell ref="BC14:BD14"/>
    <mergeCell ref="AO14:BB14"/>
    <mergeCell ref="AO13:BB13"/>
    <mergeCell ref="AO12:BB12"/>
    <mergeCell ref="AO11:BB11"/>
    <mergeCell ref="AO10:BB10"/>
    <mergeCell ref="AO9:BB9"/>
    <mergeCell ref="AO22:BB22"/>
    <mergeCell ref="AO21:BB21"/>
    <mergeCell ref="AO20:BB20"/>
    <mergeCell ref="AO19:BB19"/>
    <mergeCell ref="AO18:BB18"/>
    <mergeCell ref="AO17:BB17"/>
    <mergeCell ref="AO16:BB16"/>
    <mergeCell ref="AO15:BB15"/>
    <mergeCell ref="BC13:BD13"/>
    <mergeCell ref="C46:P46"/>
    <mergeCell ref="AH46:AI46"/>
    <mergeCell ref="AK46:AL46"/>
    <mergeCell ref="Y37:Z37"/>
    <mergeCell ref="Y36:Z36"/>
    <mergeCell ref="Y35:Z35"/>
    <mergeCell ref="Y34:Z34"/>
    <mergeCell ref="Q46:R46"/>
    <mergeCell ref="S46:AF46"/>
    <mergeCell ref="AE37:AF37"/>
    <mergeCell ref="AC37:AD37"/>
    <mergeCell ref="AA37:AB37"/>
    <mergeCell ref="AE36:AF36"/>
    <mergeCell ref="AC36:AD36"/>
    <mergeCell ref="AA36:AB36"/>
    <mergeCell ref="AE35:AF35"/>
    <mergeCell ref="AC35:AD35"/>
    <mergeCell ref="AA35:AB35"/>
    <mergeCell ref="AO3:BX3"/>
    <mergeCell ref="AO5:BX5"/>
    <mergeCell ref="AO7:BB7"/>
    <mergeCell ref="BC7:BD7"/>
    <mergeCell ref="BE7:BR7"/>
    <mergeCell ref="C44:AL44"/>
    <mergeCell ref="S41:AF41"/>
    <mergeCell ref="S42:AF42"/>
    <mergeCell ref="AH41:AI41"/>
    <mergeCell ref="AH42:AI42"/>
    <mergeCell ref="AK41:AL41"/>
    <mergeCell ref="AK42:AL42"/>
    <mergeCell ref="C31:AL31"/>
    <mergeCell ref="C3:AL3"/>
    <mergeCell ref="C39:AL39"/>
    <mergeCell ref="C41:P41"/>
    <mergeCell ref="C42:P42"/>
    <mergeCell ref="Q41:R41"/>
    <mergeCell ref="Q42:R42"/>
    <mergeCell ref="BT7:BU7"/>
    <mergeCell ref="BW7:BX7"/>
    <mergeCell ref="AE34:AF34"/>
    <mergeCell ref="AC34:AD34"/>
    <mergeCell ref="AA34:AB34"/>
    <mergeCell ref="S33:T33"/>
    <mergeCell ref="W37:X37"/>
    <mergeCell ref="W36:X36"/>
    <mergeCell ref="W35:X35"/>
    <mergeCell ref="W34:X34"/>
    <mergeCell ref="U37:V37"/>
    <mergeCell ref="U36:V36"/>
    <mergeCell ref="U35:V35"/>
    <mergeCell ref="U34:V34"/>
    <mergeCell ref="S37:T37"/>
    <mergeCell ref="S36:T36"/>
    <mergeCell ref="S35:T35"/>
    <mergeCell ref="S34:T34"/>
    <mergeCell ref="AE33:AF33"/>
    <mergeCell ref="AC33:AD33"/>
    <mergeCell ref="AA33:AB33"/>
    <mergeCell ref="Y33:Z33"/>
    <mergeCell ref="W33:X33"/>
    <mergeCell ref="U33:V33"/>
    <mergeCell ref="C22:AL22"/>
    <mergeCell ref="C37:D37"/>
    <mergeCell ref="C36:D36"/>
    <mergeCell ref="C35:D35"/>
    <mergeCell ref="C34:D34"/>
    <mergeCell ref="E37:R37"/>
    <mergeCell ref="E36:R36"/>
    <mergeCell ref="E35:R35"/>
    <mergeCell ref="E34:R34"/>
    <mergeCell ref="AH25:AI25"/>
    <mergeCell ref="AH24:AI24"/>
    <mergeCell ref="AK29:AL29"/>
    <mergeCell ref="AK28:AL28"/>
    <mergeCell ref="AK27:AL27"/>
    <mergeCell ref="AK26:AL26"/>
    <mergeCell ref="AK25:AL25"/>
    <mergeCell ref="AK24:AL24"/>
    <mergeCell ref="S28:AF28"/>
    <mergeCell ref="S29:AF29"/>
    <mergeCell ref="AH29:AI29"/>
    <mergeCell ref="AH28:AI28"/>
    <mergeCell ref="AH27:AI27"/>
    <mergeCell ref="AH26:AI26"/>
    <mergeCell ref="C29:P29"/>
    <mergeCell ref="Q24:R24"/>
    <mergeCell ref="Q25:R25"/>
    <mergeCell ref="Q26:R26"/>
    <mergeCell ref="Q27:R27"/>
    <mergeCell ref="Q28:R28"/>
    <mergeCell ref="Q29:R29"/>
    <mergeCell ref="AE16:AF16"/>
    <mergeCell ref="C24:P24"/>
    <mergeCell ref="C25:P25"/>
    <mergeCell ref="C26:P26"/>
    <mergeCell ref="C27:P27"/>
    <mergeCell ref="C28:P28"/>
    <mergeCell ref="S24:AF24"/>
    <mergeCell ref="S25:AF25"/>
    <mergeCell ref="S26:AF26"/>
    <mergeCell ref="S27:AF27"/>
    <mergeCell ref="AE17:AF17"/>
    <mergeCell ref="AE18:AF18"/>
    <mergeCell ref="AE19:AF19"/>
    <mergeCell ref="AE20:AF20"/>
    <mergeCell ref="S16:T16"/>
    <mergeCell ref="U16:V16"/>
    <mergeCell ref="W16:X16"/>
    <mergeCell ref="Y16:Z16"/>
    <mergeCell ref="AA16:AB16"/>
    <mergeCell ref="AC16:AD16"/>
    <mergeCell ref="AA17:AB17"/>
    <mergeCell ref="AA18:AB18"/>
    <mergeCell ref="AA19:AB19"/>
    <mergeCell ref="AA20:AB20"/>
    <mergeCell ref="AC17:AD17"/>
    <mergeCell ref="AC18:AD18"/>
    <mergeCell ref="AC19:AD19"/>
    <mergeCell ref="AC20:AD20"/>
    <mergeCell ref="W17:X17"/>
    <mergeCell ref="W18:X18"/>
    <mergeCell ref="W19:X19"/>
    <mergeCell ref="W20:X20"/>
    <mergeCell ref="Y17:Z17"/>
    <mergeCell ref="Y18:Z18"/>
    <mergeCell ref="Y19:Z19"/>
    <mergeCell ref="Y20:Z20"/>
    <mergeCell ref="S17:T17"/>
    <mergeCell ref="S18:T18"/>
    <mergeCell ref="S19:T19"/>
    <mergeCell ref="S20:T20"/>
    <mergeCell ref="U17:V17"/>
    <mergeCell ref="U18:V18"/>
    <mergeCell ref="U19:V19"/>
    <mergeCell ref="U20:V20"/>
    <mergeCell ref="C5:AL5"/>
    <mergeCell ref="C18:D18"/>
    <mergeCell ref="C17:D17"/>
    <mergeCell ref="C19:D19"/>
    <mergeCell ref="C20:D20"/>
    <mergeCell ref="E19:R19"/>
    <mergeCell ref="E18:R18"/>
    <mergeCell ref="E17:R17"/>
    <mergeCell ref="E20:R20"/>
    <mergeCell ref="C14:AL14"/>
    <mergeCell ref="AK7:AL7"/>
    <mergeCell ref="AK8:AL8"/>
    <mergeCell ref="AK9:AL9"/>
    <mergeCell ref="AK10:AL10"/>
    <mergeCell ref="AK11:AL11"/>
    <mergeCell ref="AK12:AL12"/>
    <mergeCell ref="AH7:AI7"/>
    <mergeCell ref="AH8:AI8"/>
    <mergeCell ref="AH9:AI9"/>
    <mergeCell ref="AH10:AI10"/>
    <mergeCell ref="AH11:AI11"/>
    <mergeCell ref="AH12:AI12"/>
    <mergeCell ref="S7:AF7"/>
    <mergeCell ref="S12:AF12"/>
    <mergeCell ref="S11:AF11"/>
    <mergeCell ref="S10:AF10"/>
    <mergeCell ref="S9:AF9"/>
    <mergeCell ref="S8:AF8"/>
    <mergeCell ref="Q7:R7"/>
    <mergeCell ref="Q11:R11"/>
    <mergeCell ref="Q10:R10"/>
    <mergeCell ref="Q9:R9"/>
    <mergeCell ref="Q8:R8"/>
    <mergeCell ref="Q12:R12"/>
    <mergeCell ref="C10:P10"/>
    <mergeCell ref="C9:P9"/>
    <mergeCell ref="C8:P8"/>
    <mergeCell ref="C7:P7"/>
    <mergeCell ref="C11:P11"/>
    <mergeCell ref="C12:P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AA10"/>
  <sheetViews>
    <sheetView workbookViewId="0">
      <selection activeCell="M18" sqref="M18"/>
    </sheetView>
  </sheetViews>
  <sheetFormatPr defaultRowHeight="15" x14ac:dyDescent="0.25"/>
  <cols>
    <col min="1" max="1" width="4.28515625" style="9" customWidth="1"/>
    <col min="2" max="2" width="30.28515625" customWidth="1"/>
    <col min="3" max="27" width="9.140625" style="9"/>
  </cols>
  <sheetData>
    <row r="2" spans="1:17" x14ac:dyDescent="0.25">
      <c r="C2" s="10" t="s">
        <v>44</v>
      </c>
      <c r="D2" s="9" t="s">
        <v>45</v>
      </c>
      <c r="E2" s="10" t="s">
        <v>47</v>
      </c>
      <c r="F2" s="9" t="s">
        <v>48</v>
      </c>
      <c r="G2" s="9" t="s">
        <v>49</v>
      </c>
      <c r="H2" s="9" t="s">
        <v>50</v>
      </c>
      <c r="I2" s="10" t="s">
        <v>51</v>
      </c>
      <c r="J2" s="9" t="s">
        <v>46</v>
      </c>
      <c r="K2" s="10" t="s">
        <v>52</v>
      </c>
      <c r="L2" s="9" t="s">
        <v>53</v>
      </c>
      <c r="M2" s="9" t="s">
        <v>54</v>
      </c>
      <c r="O2" s="12" t="s">
        <v>55</v>
      </c>
      <c r="P2" s="13" t="s">
        <v>56</v>
      </c>
      <c r="Q2" s="11" t="s">
        <v>57</v>
      </c>
    </row>
    <row r="3" spans="1:17" x14ac:dyDescent="0.25">
      <c r="A3" s="9">
        <v>1</v>
      </c>
      <c r="C3" s="10"/>
      <c r="E3" s="10"/>
      <c r="I3" s="10"/>
      <c r="K3" s="10"/>
      <c r="O3" s="10">
        <f>SUM(P3:Q3)</f>
        <v>0</v>
      </c>
      <c r="P3" s="14">
        <f>SUM(C3:I3)</f>
        <v>0</v>
      </c>
      <c r="Q3" s="9">
        <f>SUM(J3:M3)</f>
        <v>0</v>
      </c>
    </row>
    <row r="4" spans="1:17" x14ac:dyDescent="0.25">
      <c r="A4" s="9">
        <v>2</v>
      </c>
      <c r="C4" s="10"/>
      <c r="E4" s="10"/>
      <c r="I4" s="10"/>
      <c r="K4" s="10"/>
      <c r="O4" s="10">
        <f t="shared" ref="O4:O10" si="0">SUM(P4:Q4)</f>
        <v>0</v>
      </c>
      <c r="P4" s="14">
        <f t="shared" ref="P4:P10" si="1">SUM(C4:I4)</f>
        <v>0</v>
      </c>
      <c r="Q4" s="9">
        <f t="shared" ref="Q4:Q10" si="2">SUM(J4:M4)</f>
        <v>0</v>
      </c>
    </row>
    <row r="5" spans="1:17" x14ac:dyDescent="0.25">
      <c r="A5" s="9">
        <v>3</v>
      </c>
      <c r="C5" s="10"/>
      <c r="E5" s="10"/>
      <c r="I5" s="10"/>
      <c r="K5" s="10"/>
      <c r="O5" s="10">
        <f t="shared" si="0"/>
        <v>0</v>
      </c>
      <c r="P5" s="14">
        <f t="shared" si="1"/>
        <v>0</v>
      </c>
      <c r="Q5" s="9">
        <f t="shared" si="2"/>
        <v>0</v>
      </c>
    </row>
    <row r="6" spans="1:17" x14ac:dyDescent="0.25">
      <c r="A6" s="9">
        <v>4</v>
      </c>
      <c r="C6" s="10"/>
      <c r="E6" s="10"/>
      <c r="I6" s="10"/>
      <c r="K6" s="10"/>
      <c r="O6" s="10">
        <f t="shared" si="0"/>
        <v>0</v>
      </c>
      <c r="P6" s="14">
        <f t="shared" si="1"/>
        <v>0</v>
      </c>
      <c r="Q6" s="9">
        <f t="shared" si="2"/>
        <v>0</v>
      </c>
    </row>
    <row r="7" spans="1:17" x14ac:dyDescent="0.25">
      <c r="A7" s="9">
        <v>5</v>
      </c>
      <c r="C7" s="10"/>
      <c r="E7" s="10"/>
      <c r="I7" s="10"/>
      <c r="K7" s="10"/>
      <c r="O7" s="10">
        <f t="shared" si="0"/>
        <v>0</v>
      </c>
      <c r="P7" s="14">
        <f t="shared" si="1"/>
        <v>0</v>
      </c>
      <c r="Q7" s="9">
        <f t="shared" si="2"/>
        <v>0</v>
      </c>
    </row>
    <row r="8" spans="1:17" x14ac:dyDescent="0.25">
      <c r="A8" s="9">
        <v>6</v>
      </c>
      <c r="C8" s="10"/>
      <c r="E8" s="10"/>
      <c r="I8" s="10"/>
      <c r="K8" s="10"/>
      <c r="O8" s="10">
        <f t="shared" si="0"/>
        <v>0</v>
      </c>
      <c r="P8" s="14">
        <f t="shared" si="1"/>
        <v>0</v>
      </c>
      <c r="Q8" s="9">
        <f t="shared" si="2"/>
        <v>0</v>
      </c>
    </row>
    <row r="9" spans="1:17" x14ac:dyDescent="0.25">
      <c r="A9" s="9">
        <v>7</v>
      </c>
      <c r="C9" s="10"/>
      <c r="E9" s="10"/>
      <c r="I9" s="10"/>
      <c r="K9" s="10"/>
      <c r="O9" s="10">
        <f t="shared" si="0"/>
        <v>0</v>
      </c>
      <c r="P9" s="14">
        <f t="shared" si="1"/>
        <v>0</v>
      </c>
      <c r="Q9" s="9">
        <f t="shared" si="2"/>
        <v>0</v>
      </c>
    </row>
    <row r="10" spans="1:17" x14ac:dyDescent="0.25">
      <c r="A10" s="9">
        <v>8</v>
      </c>
      <c r="C10" s="10"/>
      <c r="E10" s="10"/>
      <c r="I10" s="10"/>
      <c r="K10" s="10"/>
      <c r="O10" s="10">
        <f t="shared" si="0"/>
        <v>0</v>
      </c>
      <c r="P10" s="14">
        <f t="shared" si="1"/>
        <v>0</v>
      </c>
      <c r="Q10" s="9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3:G13"/>
  <sheetViews>
    <sheetView workbookViewId="0">
      <selection activeCell="B3" sqref="B3"/>
    </sheetView>
  </sheetViews>
  <sheetFormatPr defaultRowHeight="15" x14ac:dyDescent="0.25"/>
  <cols>
    <col min="1" max="1" width="16.85546875" customWidth="1"/>
    <col min="2" max="2" width="5" style="9" customWidth="1"/>
    <col min="3" max="7" width="12.85546875" style="9" customWidth="1"/>
  </cols>
  <sheetData>
    <row r="3" spans="1:7" x14ac:dyDescent="0.25">
      <c r="C3" s="9" t="s">
        <v>58</v>
      </c>
      <c r="D3" s="9" t="s">
        <v>59</v>
      </c>
      <c r="E3" s="9" t="s">
        <v>60</v>
      </c>
      <c r="F3" s="9" t="s">
        <v>61</v>
      </c>
      <c r="G3" s="9" t="s">
        <v>62</v>
      </c>
    </row>
    <row r="4" spans="1:7" x14ac:dyDescent="0.25">
      <c r="B4" s="9">
        <v>1</v>
      </c>
      <c r="C4" s="9">
        <v>15</v>
      </c>
      <c r="D4" s="9">
        <v>20</v>
      </c>
      <c r="E4" s="9">
        <v>24</v>
      </c>
      <c r="F4" s="9">
        <v>10</v>
      </c>
      <c r="G4" s="9">
        <v>16</v>
      </c>
    </row>
    <row r="5" spans="1:7" x14ac:dyDescent="0.25">
      <c r="B5" s="9">
        <v>2</v>
      </c>
      <c r="C5" s="9">
        <v>10</v>
      </c>
      <c r="D5" s="9">
        <v>12</v>
      </c>
      <c r="E5" s="9">
        <v>10</v>
      </c>
      <c r="F5" s="9">
        <v>6</v>
      </c>
      <c r="G5" s="9">
        <v>8</v>
      </c>
    </row>
    <row r="6" spans="1:7" x14ac:dyDescent="0.25">
      <c r="B6" s="9">
        <v>3</v>
      </c>
      <c r="C6" s="9">
        <v>6</v>
      </c>
      <c r="D6" s="9">
        <v>6</v>
      </c>
      <c r="E6" s="9">
        <v>6</v>
      </c>
      <c r="F6" s="9">
        <v>3</v>
      </c>
      <c r="G6" s="9">
        <v>4</v>
      </c>
    </row>
    <row r="7" spans="1:7" x14ac:dyDescent="0.25">
      <c r="B7" s="9">
        <v>5</v>
      </c>
      <c r="C7" s="9">
        <v>3</v>
      </c>
      <c r="D7" s="9">
        <v>2</v>
      </c>
      <c r="E7" s="9">
        <v>4</v>
      </c>
      <c r="F7" s="9">
        <v>1</v>
      </c>
    </row>
    <row r="8" spans="1:7" x14ac:dyDescent="0.25">
      <c r="B8" s="9">
        <v>9</v>
      </c>
      <c r="C8" s="9">
        <v>1</v>
      </c>
    </row>
    <row r="10" spans="1:7" x14ac:dyDescent="0.25">
      <c r="A10" s="15" t="s">
        <v>63</v>
      </c>
      <c r="C10" s="9" t="s">
        <v>65</v>
      </c>
      <c r="D10" s="9">
        <v>2</v>
      </c>
    </row>
    <row r="11" spans="1:7" x14ac:dyDescent="0.25">
      <c r="A11" s="15"/>
      <c r="C11" s="9" t="s">
        <v>66</v>
      </c>
      <c r="D11" s="9">
        <v>1</v>
      </c>
    </row>
    <row r="12" spans="1:7" x14ac:dyDescent="0.25">
      <c r="A12" s="15" t="s">
        <v>64</v>
      </c>
      <c r="C12" s="9" t="s">
        <v>65</v>
      </c>
      <c r="D12" s="9">
        <v>2</v>
      </c>
    </row>
    <row r="13" spans="1:7" x14ac:dyDescent="0.25">
      <c r="C13" s="9" t="s">
        <v>66</v>
      </c>
      <c r="D13" s="9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5"/>
  <sheetViews>
    <sheetView topLeftCell="A4" workbookViewId="0">
      <selection activeCell="E5" sqref="E5"/>
    </sheetView>
  </sheetViews>
  <sheetFormatPr defaultRowHeight="15" x14ac:dyDescent="0.25"/>
  <cols>
    <col min="1" max="1" width="25.7109375" style="62" customWidth="1"/>
    <col min="2" max="2" width="4.28515625" style="62" customWidth="1"/>
    <col min="3" max="4" width="25.7109375" customWidth="1"/>
    <col min="5" max="5" width="5" customWidth="1"/>
    <col min="6" max="6" width="30.5703125" customWidth="1"/>
    <col min="7" max="7" width="33.42578125" customWidth="1"/>
    <col min="8" max="8" width="4.5703125" customWidth="1"/>
    <col min="9" max="9" width="33.140625" customWidth="1"/>
    <col min="10" max="10" width="31.85546875" customWidth="1"/>
  </cols>
  <sheetData>
    <row r="4" spans="1:10" x14ac:dyDescent="0.25">
      <c r="A4" s="62" t="str">
        <f>Database!A44</f>
        <v>EMILIA ROMAGNA</v>
      </c>
      <c r="B4" s="62" t="s">
        <v>112</v>
      </c>
      <c r="C4" t="str">
        <f>CONCATENATE($A$4," ",B4)</f>
        <v>EMILIA ROMAGNA M1</v>
      </c>
      <c r="D4" t="s">
        <v>172</v>
      </c>
      <c r="E4" t="s">
        <v>116</v>
      </c>
      <c r="G4" t="str">
        <f>Database!C25</f>
        <v>BUCCI-DI MICCO</v>
      </c>
      <c r="H4" t="s">
        <v>117</v>
      </c>
      <c r="J4" t="s">
        <v>119</v>
      </c>
    </row>
    <row r="5" spans="1:10" x14ac:dyDescent="0.25">
      <c r="B5" s="62" t="s">
        <v>113</v>
      </c>
      <c r="C5" t="str">
        <f>CONCATENATE($A$4," ",B5)</f>
        <v>EMILIA ROMAGNA M2</v>
      </c>
      <c r="D5" t="s">
        <v>173</v>
      </c>
      <c r="E5" t="s">
        <v>47</v>
      </c>
      <c r="G5" t="str">
        <f>Database!C26</f>
        <v>SANTI-BALLINI</v>
      </c>
      <c r="H5" t="s">
        <v>118</v>
      </c>
      <c r="J5" t="s">
        <v>120</v>
      </c>
    </row>
    <row r="6" spans="1:10" x14ac:dyDescent="0.25">
      <c r="B6" s="62" t="s">
        <v>114</v>
      </c>
      <c r="C6" t="str">
        <f>CONCATENATE($A$4," ",B6)</f>
        <v>EMILIA ROMAGNA M3</v>
      </c>
      <c r="D6" t="s">
        <v>174</v>
      </c>
    </row>
    <row r="7" spans="1:10" x14ac:dyDescent="0.25">
      <c r="B7" s="62" t="s">
        <v>115</v>
      </c>
      <c r="C7" t="str">
        <f>CONCATENATE($A$4," ",B7)</f>
        <v>EMILIA ROMAGNA M4</v>
      </c>
      <c r="D7" t="s">
        <v>179</v>
      </c>
    </row>
    <row r="8" spans="1:10" x14ac:dyDescent="0.25">
      <c r="A8" s="62" t="str">
        <f>Database!A48</f>
        <v>FRIULI VENEZIA GIULIA</v>
      </c>
      <c r="B8" s="62" t="s">
        <v>112</v>
      </c>
      <c r="C8" t="str">
        <f>CONCATENATE($A$8," ",B8)</f>
        <v>FRIULI VENEZIA GIULIA M1</v>
      </c>
      <c r="D8" t="s">
        <v>157</v>
      </c>
      <c r="E8" t="s">
        <v>116</v>
      </c>
      <c r="G8" t="str">
        <f>Database!C27</f>
        <v>RIGOTTI-CERVESATO</v>
      </c>
      <c r="H8" t="s">
        <v>117</v>
      </c>
      <c r="J8" t="s">
        <v>121</v>
      </c>
    </row>
    <row r="9" spans="1:10" x14ac:dyDescent="0.25">
      <c r="B9" s="62" t="s">
        <v>113</v>
      </c>
      <c r="C9" t="str">
        <f>CONCATENATE($A$8," ",B9)</f>
        <v>FRIULI VENEZIA GIULIA M2</v>
      </c>
      <c r="D9" t="s">
        <v>156</v>
      </c>
      <c r="E9" t="s">
        <v>47</v>
      </c>
      <c r="G9" t="str">
        <f>Database!C28</f>
        <v>CAMPANER-TONETTI</v>
      </c>
      <c r="H9" t="s">
        <v>118</v>
      </c>
      <c r="J9" t="s">
        <v>122</v>
      </c>
    </row>
    <row r="10" spans="1:10" x14ac:dyDescent="0.25">
      <c r="B10" s="62" t="s">
        <v>114</v>
      </c>
      <c r="C10" t="str">
        <f>CONCATENATE($A$8," ",B10)</f>
        <v>FRIULI VENEZIA GIULIA M3</v>
      </c>
      <c r="D10" t="s">
        <v>191</v>
      </c>
    </row>
    <row r="11" spans="1:10" x14ac:dyDescent="0.25">
      <c r="B11" s="62" t="s">
        <v>115</v>
      </c>
      <c r="C11" t="str">
        <f>CONCATENATE($A$8," ",B11)</f>
        <v>FRIULI VENEZIA GIULIA M4</v>
      </c>
      <c r="D11" t="s">
        <v>190</v>
      </c>
    </row>
    <row r="12" spans="1:10" x14ac:dyDescent="0.25">
      <c r="A12" s="62" t="str">
        <f>Database!A52</f>
        <v>LAZIO</v>
      </c>
      <c r="B12" s="62" t="s">
        <v>112</v>
      </c>
      <c r="C12" t="str">
        <f>CONCATENATE($A$12," ",B12)</f>
        <v>LAZIO M1</v>
      </c>
      <c r="D12" t="s">
        <v>180</v>
      </c>
      <c r="E12" t="s">
        <v>116</v>
      </c>
      <c r="G12" t="str">
        <f>Database!C29</f>
        <v>CIOFANI-DI TERLIZZI</v>
      </c>
      <c r="H12" t="s">
        <v>117</v>
      </c>
      <c r="J12" t="s">
        <v>123</v>
      </c>
    </row>
    <row r="13" spans="1:10" x14ac:dyDescent="0.25">
      <c r="B13" s="62" t="s">
        <v>113</v>
      </c>
      <c r="C13" t="str">
        <f>CONCATENATE($A$12," ",B13)</f>
        <v>LAZIO M2</v>
      </c>
      <c r="D13" t="s">
        <v>181</v>
      </c>
      <c r="E13" t="s">
        <v>47</v>
      </c>
      <c r="G13" t="str">
        <f>Database!C30</f>
        <v>MARTINI-TRIVELLONI</v>
      </c>
      <c r="H13" t="s">
        <v>118</v>
      </c>
      <c r="J13" t="s">
        <v>124</v>
      </c>
    </row>
    <row r="14" spans="1:10" x14ac:dyDescent="0.25">
      <c r="B14" s="62" t="s">
        <v>114</v>
      </c>
      <c r="C14" t="str">
        <f>CONCATENATE($A$12," ",B14)</f>
        <v>LAZIO M3</v>
      </c>
      <c r="D14" t="s">
        <v>182</v>
      </c>
    </row>
    <row r="15" spans="1:10" x14ac:dyDescent="0.25">
      <c r="B15" s="62" t="s">
        <v>115</v>
      </c>
      <c r="C15" t="str">
        <f>CONCATENATE($A$12," ",B15)</f>
        <v>LAZIO M4</v>
      </c>
      <c r="D15" t="s">
        <v>183</v>
      </c>
    </row>
    <row r="16" spans="1:10" x14ac:dyDescent="0.25">
      <c r="A16" s="62" t="str">
        <f>Database!A56</f>
        <v>LOMBARDIA</v>
      </c>
      <c r="B16" s="62" t="s">
        <v>112</v>
      </c>
      <c r="C16" t="str">
        <f>CONCATENATE($A$16," ",B16)</f>
        <v>LOMBARDIA M1</v>
      </c>
      <c r="D16" t="s">
        <v>171</v>
      </c>
      <c r="E16" t="s">
        <v>116</v>
      </c>
      <c r="G16" t="str">
        <f>Database!C31</f>
        <v>MANTARRO-SCANDROGLIO</v>
      </c>
      <c r="H16" t="s">
        <v>117</v>
      </c>
      <c r="J16" t="s">
        <v>125</v>
      </c>
    </row>
    <row r="17" spans="1:10" x14ac:dyDescent="0.25">
      <c r="B17" s="62" t="s">
        <v>113</v>
      </c>
      <c r="C17" t="str">
        <f>CONCATENATE($A$16," ",B17)</f>
        <v>LOMBARDIA M2</v>
      </c>
      <c r="D17" t="s">
        <v>169</v>
      </c>
      <c r="E17" t="s">
        <v>47</v>
      </c>
      <c r="G17" t="str">
        <f>Database!C32</f>
        <v>FOCONETTI-CODIGNOLA</v>
      </c>
      <c r="H17" t="s">
        <v>118</v>
      </c>
      <c r="J17" t="s">
        <v>126</v>
      </c>
    </row>
    <row r="18" spans="1:10" x14ac:dyDescent="0.25">
      <c r="B18" s="62" t="s">
        <v>114</v>
      </c>
      <c r="C18" t="str">
        <f>CONCATENATE($A$16," ",B18)</f>
        <v>LOMBARDIA M3</v>
      </c>
      <c r="D18" t="s">
        <v>168</v>
      </c>
    </row>
    <row r="19" spans="1:10" x14ac:dyDescent="0.25">
      <c r="B19" s="62" t="s">
        <v>115</v>
      </c>
      <c r="C19" t="str">
        <f>CONCATENATE($A$16," ",B19)</f>
        <v>LOMBARDIA M4</v>
      </c>
      <c r="D19" t="s">
        <v>170</v>
      </c>
    </row>
    <row r="20" spans="1:10" x14ac:dyDescent="0.25">
      <c r="A20" s="62" t="str">
        <f>Database!A60</f>
        <v>MARCHE</v>
      </c>
      <c r="B20" s="62" t="s">
        <v>112</v>
      </c>
      <c r="C20" t="str">
        <f>CONCATENATE($A$20," ",B20)</f>
        <v>MARCHE M1</v>
      </c>
      <c r="D20" t="s">
        <v>189</v>
      </c>
      <c r="E20" t="s">
        <v>116</v>
      </c>
      <c r="G20" t="str">
        <f>Database!C33</f>
        <v>AMICHETTI-PIETRUCCI</v>
      </c>
      <c r="H20" t="s">
        <v>117</v>
      </c>
      <c r="J20" t="s">
        <v>127</v>
      </c>
    </row>
    <row r="21" spans="1:10" x14ac:dyDescent="0.25">
      <c r="B21" s="62" t="s">
        <v>113</v>
      </c>
      <c r="C21" t="str">
        <f>CONCATENATE($A$20," ",B21)</f>
        <v>MARCHE M2</v>
      </c>
      <c r="D21" t="s">
        <v>163</v>
      </c>
      <c r="E21" t="s">
        <v>47</v>
      </c>
      <c r="G21" t="str">
        <f>Database!C34</f>
        <v>TOMASSETTI-RASCHINI</v>
      </c>
      <c r="H21" t="s">
        <v>118</v>
      </c>
      <c r="J21" t="s">
        <v>128</v>
      </c>
    </row>
    <row r="22" spans="1:10" x14ac:dyDescent="0.25">
      <c r="B22" s="62" t="s">
        <v>114</v>
      </c>
      <c r="C22" t="str">
        <f>CONCATENATE($A$20," ",B22)</f>
        <v>MARCHE M3</v>
      </c>
      <c r="D22" t="s">
        <v>160</v>
      </c>
    </row>
    <row r="23" spans="1:10" x14ac:dyDescent="0.25">
      <c r="B23" s="62" t="s">
        <v>115</v>
      </c>
      <c r="C23" t="str">
        <f>CONCATENATE($A$20," ",B23)</f>
        <v>MARCHE M4</v>
      </c>
      <c r="D23" t="s">
        <v>162</v>
      </c>
    </row>
    <row r="24" spans="1:10" x14ac:dyDescent="0.25">
      <c r="A24" s="62" t="str">
        <f>Database!A64</f>
        <v>PIEMONTE</v>
      </c>
      <c r="B24" s="62" t="s">
        <v>112</v>
      </c>
      <c r="C24" t="str">
        <f>CONCATENATE($A$24," ",B24)</f>
        <v>PIEMONTE M1</v>
      </c>
      <c r="D24" t="s">
        <v>164</v>
      </c>
      <c r="E24" t="s">
        <v>116</v>
      </c>
      <c r="G24" t="str">
        <f>Database!C35</f>
        <v>BURATTI-BLASCO</v>
      </c>
      <c r="H24" t="s">
        <v>117</v>
      </c>
      <c r="J24" t="s">
        <v>129</v>
      </c>
    </row>
    <row r="25" spans="1:10" x14ac:dyDescent="0.25">
      <c r="B25" s="62" t="s">
        <v>113</v>
      </c>
      <c r="C25" t="str">
        <f>CONCATENATE($A$24," ",B25)</f>
        <v>PIEMONTE M2</v>
      </c>
      <c r="D25" t="s">
        <v>165</v>
      </c>
      <c r="E25" t="s">
        <v>47</v>
      </c>
      <c r="G25" t="str">
        <f>Database!C36</f>
        <v>CIGNETTI-MAGGIULLI</v>
      </c>
      <c r="H25" t="s">
        <v>118</v>
      </c>
      <c r="J25" t="s">
        <v>130</v>
      </c>
    </row>
    <row r="26" spans="1:10" x14ac:dyDescent="0.25">
      <c r="B26" s="62" t="s">
        <v>114</v>
      </c>
      <c r="C26" t="str">
        <f>CONCATENATE($A$24," ",B26)</f>
        <v>PIEMONTE M3</v>
      </c>
      <c r="D26" t="s">
        <v>167</v>
      </c>
    </row>
    <row r="27" spans="1:10" x14ac:dyDescent="0.25">
      <c r="B27" s="62" t="s">
        <v>115</v>
      </c>
      <c r="C27" t="str">
        <f>CONCATENATE($A$24," ",B27)</f>
        <v>PIEMONTE M4</v>
      </c>
      <c r="D27" t="s">
        <v>188</v>
      </c>
    </row>
    <row r="28" spans="1:10" x14ac:dyDescent="0.25">
      <c r="A28" s="62" t="str">
        <f>Database!A68</f>
        <v>UMBRIA</v>
      </c>
      <c r="B28" s="62" t="s">
        <v>112</v>
      </c>
      <c r="C28" t="str">
        <f>CONCATENATE($A$28," ",B28)</f>
        <v>UMBRIA M1</v>
      </c>
      <c r="D28" t="s">
        <v>175</v>
      </c>
      <c r="E28" t="s">
        <v>116</v>
      </c>
      <c r="G28" t="str">
        <f>Database!C37</f>
        <v>MARIOTTI-BILANCINI</v>
      </c>
      <c r="H28" t="s">
        <v>117</v>
      </c>
      <c r="J28" t="s">
        <v>131</v>
      </c>
    </row>
    <row r="29" spans="1:10" x14ac:dyDescent="0.25">
      <c r="B29" s="62" t="s">
        <v>113</v>
      </c>
      <c r="C29" t="str">
        <f>CONCATENATE($A$28," ",B29)</f>
        <v>UMBRIA M2</v>
      </c>
      <c r="D29" t="s">
        <v>178</v>
      </c>
      <c r="E29" t="s">
        <v>47</v>
      </c>
      <c r="G29" t="str">
        <f>Database!C38</f>
        <v>MONACO-NICCACCI</v>
      </c>
      <c r="H29" t="s">
        <v>118</v>
      </c>
      <c r="J29" t="s">
        <v>132</v>
      </c>
    </row>
    <row r="30" spans="1:10" x14ac:dyDescent="0.25">
      <c r="B30" s="62" t="s">
        <v>114</v>
      </c>
      <c r="C30" t="str">
        <f>CONCATENATE($A$28," ",B30)</f>
        <v>UMBRIA M3</v>
      </c>
      <c r="D30" t="s">
        <v>177</v>
      </c>
    </row>
    <row r="31" spans="1:10" x14ac:dyDescent="0.25">
      <c r="B31" s="62" t="s">
        <v>115</v>
      </c>
      <c r="C31" t="str">
        <f>CONCATENATE($A$28," ",B31)</f>
        <v>UMBRIA M4</v>
      </c>
      <c r="D31" t="s">
        <v>176</v>
      </c>
    </row>
    <row r="32" spans="1:10" x14ac:dyDescent="0.25">
      <c r="A32" s="62" t="str">
        <f>Database!A72</f>
        <v>VENETO</v>
      </c>
      <c r="B32" s="62" t="s">
        <v>112</v>
      </c>
      <c r="C32" t="str">
        <f>CONCATENATE($A$32," ",B32)</f>
        <v>VENETO M1</v>
      </c>
      <c r="D32" t="s">
        <v>186</v>
      </c>
      <c r="E32" t="s">
        <v>116</v>
      </c>
      <c r="G32" t="str">
        <f>Database!C39</f>
        <v>BRICHESE-GIACOMELLI</v>
      </c>
      <c r="H32" t="s">
        <v>117</v>
      </c>
      <c r="J32" t="s">
        <v>133</v>
      </c>
    </row>
    <row r="33" spans="2:10" x14ac:dyDescent="0.25">
      <c r="B33" s="62" t="s">
        <v>113</v>
      </c>
      <c r="C33" t="str">
        <f>CONCATENATE($A$32," ",B33)</f>
        <v>VENETO M2</v>
      </c>
      <c r="D33" t="s">
        <v>185</v>
      </c>
      <c r="E33" t="s">
        <v>47</v>
      </c>
      <c r="G33" t="str">
        <f>Database!C40</f>
        <v>BEVILACQUA-FRACCARO</v>
      </c>
      <c r="H33" t="s">
        <v>118</v>
      </c>
      <c r="J33" t="s">
        <v>134</v>
      </c>
    </row>
    <row r="34" spans="2:10" x14ac:dyDescent="0.25">
      <c r="B34" s="62" t="s">
        <v>114</v>
      </c>
      <c r="C34" t="str">
        <f>CONCATENATE($A$32," ",B34)</f>
        <v>VENETO M3</v>
      </c>
      <c r="D34" t="s">
        <v>184</v>
      </c>
    </row>
    <row r="35" spans="2:10" x14ac:dyDescent="0.25">
      <c r="B35" s="62" t="s">
        <v>115</v>
      </c>
      <c r="C35" t="str">
        <f>CONCATENATE($A$32," ",B35)</f>
        <v>VENETO M4</v>
      </c>
      <c r="D35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03"/>
  <sheetViews>
    <sheetView workbookViewId="0">
      <selection activeCell="G1" sqref="G1:AD1"/>
    </sheetView>
  </sheetViews>
  <sheetFormatPr defaultRowHeight="15" x14ac:dyDescent="0.25"/>
  <cols>
    <col min="1" max="3" width="2.85546875" style="9" customWidth="1"/>
    <col min="4" max="6" width="5.7109375" style="9" hidden="1" customWidth="1"/>
    <col min="7" max="7" width="2.85546875" style="9" customWidth="1"/>
    <col min="8" max="8" width="2.85546875" style="18" customWidth="1"/>
    <col min="9" max="16" width="2.85546875" style="9" customWidth="1"/>
    <col min="17" max="17" width="2.85546875" style="18" customWidth="1"/>
    <col min="18" max="31" width="2.85546875" style="9" customWidth="1"/>
    <col min="32" max="34" width="2.85546875" style="19" customWidth="1"/>
    <col min="35" max="35" width="2.85546875" style="19" hidden="1" customWidth="1"/>
    <col min="36" max="76" width="2.85546875" style="9" hidden="1" customWidth="1"/>
    <col min="77" max="95" width="2.85546875" hidden="1" customWidth="1"/>
    <col min="96" max="121" width="2.85546875" customWidth="1"/>
  </cols>
  <sheetData>
    <row r="1" spans="1:113" x14ac:dyDescent="0.25">
      <c r="A1" s="52"/>
      <c r="B1" s="52"/>
      <c r="C1" s="52"/>
      <c r="D1" s="52"/>
      <c r="E1" s="52"/>
      <c r="F1" s="52"/>
      <c r="G1" s="189" t="s">
        <v>84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</row>
    <row r="2" spans="1:113" x14ac:dyDescent="0.25">
      <c r="A2" s="52"/>
      <c r="B2" s="52"/>
      <c r="C2" s="52"/>
      <c r="D2" s="52"/>
      <c r="E2" s="52"/>
      <c r="F2" s="52"/>
      <c r="G2" s="52"/>
      <c r="H2" s="57"/>
      <c r="I2" s="52"/>
      <c r="J2" s="52"/>
      <c r="K2" s="52"/>
      <c r="L2" s="52"/>
      <c r="M2" s="52"/>
      <c r="N2" s="52"/>
      <c r="O2" s="52"/>
      <c r="P2" s="52"/>
      <c r="Q2" s="57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</row>
    <row r="3" spans="1:113" x14ac:dyDescent="0.25">
      <c r="A3" s="52"/>
      <c r="B3" s="52"/>
      <c r="C3" s="52"/>
      <c r="D3" s="52"/>
      <c r="E3" s="52"/>
      <c r="F3" s="52"/>
      <c r="G3" s="186" t="s">
        <v>83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8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</row>
    <row r="4" spans="1:113" x14ac:dyDescent="0.25">
      <c r="A4" s="52"/>
      <c r="B4" s="52"/>
      <c r="C4" s="52"/>
      <c r="D4" s="52"/>
      <c r="E4" s="52"/>
      <c r="F4" s="52"/>
      <c r="G4" s="52"/>
      <c r="H4" s="57"/>
      <c r="I4" s="52"/>
      <c r="J4" s="52"/>
      <c r="K4" s="52"/>
      <c r="L4" s="52"/>
      <c r="M4" s="52"/>
      <c r="N4" s="52"/>
      <c r="O4" s="52"/>
      <c r="P4" s="52"/>
      <c r="Q4" s="57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</row>
    <row r="5" spans="1:113" x14ac:dyDescent="0.25">
      <c r="A5" s="52"/>
      <c r="B5" s="52"/>
      <c r="C5" s="52"/>
      <c r="D5" s="52"/>
      <c r="E5" s="52"/>
      <c r="F5" s="52"/>
      <c r="G5" s="180" t="s">
        <v>81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</row>
    <row r="6" spans="1:113" x14ac:dyDescent="0.25">
      <c r="AH6" s="21"/>
      <c r="AI6" s="21"/>
      <c r="AJ6" s="21"/>
      <c r="AK6" s="42"/>
      <c r="AL6" s="42"/>
      <c r="AM6" s="42"/>
      <c r="AN6" s="42"/>
      <c r="AO6" s="42"/>
      <c r="AP6" s="171"/>
      <c r="AQ6" s="171"/>
      <c r="AR6" s="171"/>
      <c r="AS6" s="171"/>
      <c r="AT6" s="42"/>
      <c r="AU6" s="171"/>
      <c r="AV6" s="171"/>
      <c r="AW6" s="171"/>
      <c r="AX6" s="171"/>
      <c r="AY6" s="42"/>
      <c r="AZ6" s="171"/>
      <c r="BA6" s="171"/>
      <c r="BB6" s="171"/>
      <c r="BC6" s="171"/>
      <c r="BD6" s="42"/>
      <c r="BE6" s="171"/>
      <c r="BF6" s="171"/>
      <c r="BG6" s="171"/>
      <c r="BH6" s="171"/>
      <c r="BI6" s="42"/>
      <c r="BJ6" s="171"/>
      <c r="BK6" s="171"/>
      <c r="BL6" s="171"/>
      <c r="BM6" s="171"/>
      <c r="BN6" s="42"/>
      <c r="BO6" s="171"/>
      <c r="BP6" s="171"/>
      <c r="BQ6" s="171"/>
      <c r="BR6" s="171"/>
      <c r="BS6" s="42"/>
      <c r="BT6" s="171"/>
      <c r="BU6" s="171"/>
      <c r="BV6" s="171"/>
      <c r="BW6" s="171"/>
      <c r="BX6" s="21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</row>
    <row r="7" spans="1:113" x14ac:dyDescent="0.25">
      <c r="F7" s="9">
        <v>1</v>
      </c>
      <c r="G7" s="10">
        <v>1</v>
      </c>
      <c r="H7" s="172" t="s">
        <v>3</v>
      </c>
      <c r="I7" s="172"/>
      <c r="J7" s="172"/>
      <c r="K7" s="172"/>
      <c r="L7" s="172"/>
      <c r="M7" s="172"/>
      <c r="N7" s="172"/>
      <c r="O7" s="172"/>
      <c r="AA7" s="173"/>
      <c r="AB7" s="173"/>
      <c r="AC7" s="173"/>
      <c r="AD7" s="173"/>
      <c r="AH7" s="21"/>
      <c r="AI7" s="21"/>
      <c r="AJ7" s="21"/>
      <c r="AK7" s="41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21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</row>
    <row r="8" spans="1:113" x14ac:dyDescent="0.25">
      <c r="F8" s="9">
        <v>10</v>
      </c>
      <c r="G8" s="10">
        <v>2</v>
      </c>
      <c r="H8" s="172" t="s">
        <v>4</v>
      </c>
      <c r="I8" s="172"/>
      <c r="J8" s="172"/>
      <c r="K8" s="172"/>
      <c r="L8" s="172"/>
      <c r="M8" s="172"/>
      <c r="N8" s="172"/>
      <c r="O8" s="172"/>
      <c r="AA8" s="173"/>
      <c r="AB8" s="173"/>
      <c r="AC8" s="173"/>
      <c r="AD8" s="173"/>
      <c r="AH8" s="21"/>
      <c r="AI8" s="21"/>
      <c r="AJ8" s="21"/>
      <c r="AK8" s="41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21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</row>
    <row r="9" spans="1:113" x14ac:dyDescent="0.25">
      <c r="F9" s="9">
        <v>100</v>
      </c>
      <c r="G9" s="10">
        <v>3</v>
      </c>
      <c r="H9" s="172" t="s">
        <v>2</v>
      </c>
      <c r="I9" s="172"/>
      <c r="J9" s="172"/>
      <c r="K9" s="172"/>
      <c r="L9" s="172"/>
      <c r="M9" s="172"/>
      <c r="N9" s="172"/>
      <c r="O9" s="172"/>
      <c r="AA9" s="173"/>
      <c r="AB9" s="173"/>
      <c r="AC9" s="173"/>
      <c r="AD9" s="173"/>
      <c r="AH9" s="21"/>
      <c r="AI9" s="21"/>
      <c r="AJ9" s="21"/>
      <c r="AK9" s="41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21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</row>
    <row r="10" spans="1:113" x14ac:dyDescent="0.25">
      <c r="F10" s="9">
        <v>1000</v>
      </c>
      <c r="G10" s="10">
        <v>4</v>
      </c>
      <c r="H10" s="172" t="s">
        <v>79</v>
      </c>
      <c r="I10" s="172"/>
      <c r="J10" s="172"/>
      <c r="K10" s="172"/>
      <c r="L10" s="172"/>
      <c r="M10" s="172"/>
      <c r="N10" s="172"/>
      <c r="O10" s="172"/>
      <c r="AA10" s="173"/>
      <c r="AB10" s="173"/>
      <c r="AC10" s="173"/>
      <c r="AD10" s="173"/>
      <c r="AH10" s="21"/>
      <c r="AI10" s="21"/>
      <c r="AJ10" s="21"/>
      <c r="AK10" s="41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21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</row>
    <row r="11" spans="1:113" x14ac:dyDescent="0.25"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</row>
    <row r="12" spans="1:113" x14ac:dyDescent="0.25">
      <c r="AH12" s="21"/>
      <c r="AI12" s="21">
        <v>1</v>
      </c>
      <c r="AJ12" s="21">
        <v>2</v>
      </c>
      <c r="AK12" s="21">
        <v>3</v>
      </c>
      <c r="AL12" s="21">
        <v>4</v>
      </c>
      <c r="AM12" s="21">
        <v>5</v>
      </c>
      <c r="AN12" s="21">
        <v>6</v>
      </c>
      <c r="AO12" s="21">
        <v>7</v>
      </c>
      <c r="AP12" s="21">
        <v>8</v>
      </c>
      <c r="AQ12" s="21">
        <v>9</v>
      </c>
      <c r="AR12" s="21">
        <v>10</v>
      </c>
      <c r="AS12" s="21">
        <v>11</v>
      </c>
      <c r="AT12" s="21">
        <v>12</v>
      </c>
      <c r="AU12" s="21">
        <v>13</v>
      </c>
      <c r="AV12" s="21">
        <v>14</v>
      </c>
      <c r="AW12" s="21">
        <v>15</v>
      </c>
      <c r="AX12" s="21">
        <v>16</v>
      </c>
      <c r="AY12" s="21">
        <v>17</v>
      </c>
      <c r="AZ12" s="21">
        <v>18</v>
      </c>
      <c r="BA12" s="21">
        <v>19</v>
      </c>
      <c r="BB12" s="21">
        <v>20</v>
      </c>
      <c r="BC12" s="21">
        <v>21</v>
      </c>
      <c r="BD12" s="21">
        <v>22</v>
      </c>
      <c r="BE12" s="21">
        <v>23</v>
      </c>
      <c r="BF12" s="21">
        <v>24</v>
      </c>
      <c r="BG12" s="21">
        <v>25</v>
      </c>
      <c r="BH12" s="21">
        <v>26</v>
      </c>
      <c r="BI12" s="21">
        <v>27</v>
      </c>
      <c r="BJ12" s="21">
        <v>28</v>
      </c>
      <c r="BK12" s="21">
        <v>29</v>
      </c>
      <c r="BL12" s="21">
        <v>30</v>
      </c>
      <c r="BM12" s="21">
        <v>31</v>
      </c>
      <c r="BN12" s="21">
        <v>32</v>
      </c>
      <c r="BO12" s="21">
        <v>33</v>
      </c>
      <c r="BP12" s="21">
        <v>34</v>
      </c>
      <c r="BQ12" s="21">
        <v>35</v>
      </c>
      <c r="BR12" s="21">
        <v>36</v>
      </c>
      <c r="BS12" s="21">
        <v>37</v>
      </c>
      <c r="BT12" s="21">
        <v>38</v>
      </c>
      <c r="BU12" s="21">
        <v>39</v>
      </c>
      <c r="BV12" s="21">
        <v>40</v>
      </c>
      <c r="BW12" s="21">
        <v>41</v>
      </c>
      <c r="BX12" s="21">
        <v>42</v>
      </c>
      <c r="BY12" s="21">
        <v>43</v>
      </c>
      <c r="BZ12" s="21">
        <v>44</v>
      </c>
      <c r="CA12" s="21">
        <v>45</v>
      </c>
      <c r="CB12" s="21">
        <v>46</v>
      </c>
      <c r="CC12" s="21">
        <v>47</v>
      </c>
      <c r="CD12" s="21">
        <v>48</v>
      </c>
      <c r="CE12" s="21">
        <v>49</v>
      </c>
      <c r="CF12" s="21">
        <v>50</v>
      </c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</row>
    <row r="13" spans="1:113" x14ac:dyDescent="0.25">
      <c r="D13" s="9">
        <f>IF(H13=H7,1,IF(H13=H8,10,IF(H13=H9,100,IF(H13=H10,1000))))</f>
        <v>1</v>
      </c>
      <c r="E13" s="9">
        <f>IF(Q13=H7,1,IF(Q13=H8,10,IF(Q13=H9,100,IF(Q13=H10,1000))))</f>
        <v>10</v>
      </c>
      <c r="F13" s="9">
        <f t="shared" ref="F13:F18" si="0">SUM(D13:E13)</f>
        <v>11</v>
      </c>
      <c r="G13" s="10">
        <v>1</v>
      </c>
      <c r="H13" s="174" t="str">
        <f>IF(H7="","",H7)</f>
        <v>FRIULI VENEZIA GIULIA</v>
      </c>
      <c r="I13" s="174"/>
      <c r="J13" s="174"/>
      <c r="K13" s="174"/>
      <c r="L13" s="174"/>
      <c r="M13" s="174"/>
      <c r="N13" s="174"/>
      <c r="O13" s="174"/>
      <c r="P13" s="9" t="s">
        <v>68</v>
      </c>
      <c r="Q13" s="174" t="str">
        <f>IF(H8="","",H8)</f>
        <v>MARCHE</v>
      </c>
      <c r="R13" s="174"/>
      <c r="S13" s="174"/>
      <c r="T13" s="174"/>
      <c r="U13" s="174"/>
      <c r="V13" s="174"/>
      <c r="W13" s="174"/>
      <c r="X13" s="174"/>
      <c r="Z13" s="175">
        <v>4</v>
      </c>
      <c r="AA13" s="176"/>
      <c r="AB13" s="16" t="s">
        <v>69</v>
      </c>
      <c r="AC13" s="175">
        <v>9</v>
      </c>
      <c r="AD13" s="176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</row>
    <row r="14" spans="1:113" x14ac:dyDescent="0.25">
      <c r="D14" s="9">
        <f>IF(H14=H7,1,IF(H14=H8,10,IF(H14=H9,100,IF(H14=H10,1000))))</f>
        <v>100</v>
      </c>
      <c r="E14" s="9">
        <f>IF(Q14=H7,1,IF(Q14=H8,10,IF(Q14=H9,100,IF(Q14=H10,1000))))</f>
        <v>1000</v>
      </c>
      <c r="F14" s="9">
        <f t="shared" si="0"/>
        <v>1100</v>
      </c>
      <c r="G14" s="10">
        <v>2</v>
      </c>
      <c r="H14" s="174" t="str">
        <f>IF(H9="","",H9)</f>
        <v>LOMBARDIA</v>
      </c>
      <c r="I14" s="174"/>
      <c r="J14" s="174"/>
      <c r="K14" s="174"/>
      <c r="L14" s="174"/>
      <c r="M14" s="174"/>
      <c r="N14" s="174"/>
      <c r="O14" s="174"/>
      <c r="P14" s="9" t="s">
        <v>68</v>
      </c>
      <c r="Q14" s="174" t="str">
        <f>IF(H10="","",H10)</f>
        <v>PIEMONTE</v>
      </c>
      <c r="R14" s="174"/>
      <c r="S14" s="174"/>
      <c r="T14" s="174"/>
      <c r="U14" s="174"/>
      <c r="V14" s="174"/>
      <c r="W14" s="174"/>
      <c r="X14" s="174"/>
      <c r="Z14" s="175">
        <v>9</v>
      </c>
      <c r="AA14" s="176"/>
      <c r="AB14" s="16" t="s">
        <v>69</v>
      </c>
      <c r="AC14" s="175">
        <v>1</v>
      </c>
      <c r="AD14" s="176"/>
      <c r="AH14" s="21"/>
      <c r="AI14" s="20" t="s">
        <v>75</v>
      </c>
      <c r="AJ14" s="20"/>
      <c r="AK14" s="31"/>
      <c r="AL14" s="28"/>
      <c r="AM14" s="28"/>
      <c r="AN14" s="29"/>
      <c r="AO14" s="166">
        <v>1</v>
      </c>
      <c r="AP14" s="166"/>
      <c r="AQ14" s="166">
        <v>2</v>
      </c>
      <c r="AR14" s="166"/>
      <c r="AS14" s="166">
        <v>3</v>
      </c>
      <c r="AT14" s="166"/>
      <c r="AU14" s="166">
        <v>4</v>
      </c>
      <c r="AV14" s="166"/>
      <c r="AW14" s="166" t="s">
        <v>16</v>
      </c>
      <c r="AX14" s="166"/>
      <c r="AY14" s="166" t="s">
        <v>70</v>
      </c>
      <c r="AZ14" s="166"/>
      <c r="BA14" s="166" t="s">
        <v>67</v>
      </c>
      <c r="BB14" s="166"/>
      <c r="BC14" s="166" t="s">
        <v>71</v>
      </c>
      <c r="BD14" s="166"/>
      <c r="BE14" s="166" t="s">
        <v>72</v>
      </c>
      <c r="BF14" s="166"/>
      <c r="BG14" s="166" t="s">
        <v>73</v>
      </c>
      <c r="BH14" s="166"/>
      <c r="BI14" s="166" t="s">
        <v>74</v>
      </c>
      <c r="BJ14" s="166"/>
      <c r="BK14" s="166">
        <v>1</v>
      </c>
      <c r="BL14" s="166"/>
      <c r="BM14" s="166">
        <v>2</v>
      </c>
      <c r="BN14" s="166"/>
      <c r="BO14" s="166">
        <v>3</v>
      </c>
      <c r="BP14" s="166"/>
      <c r="BQ14" s="166">
        <v>4</v>
      </c>
      <c r="BR14" s="166"/>
      <c r="BS14" s="166" t="s">
        <v>16</v>
      </c>
      <c r="BT14" s="166"/>
      <c r="BU14" s="166" t="s">
        <v>67</v>
      </c>
      <c r="BV14" s="166"/>
      <c r="BW14" s="166" t="s">
        <v>71</v>
      </c>
      <c r="BX14" s="166"/>
      <c r="BY14" s="166" t="s">
        <v>72</v>
      </c>
      <c r="BZ14" s="166"/>
      <c r="CA14" s="166" t="s">
        <v>73</v>
      </c>
      <c r="CB14" s="166"/>
      <c r="CC14" s="166" t="s">
        <v>74</v>
      </c>
      <c r="CD14" s="166"/>
      <c r="CE14" s="20" t="s">
        <v>76</v>
      </c>
      <c r="CF14" s="20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</row>
    <row r="15" spans="1:113" x14ac:dyDescent="0.25">
      <c r="D15" s="9">
        <f>IF(H15=H7,1,IF(H15=H8,10,IF(H15=H9,100,IF(H15=H10,1000))))</f>
        <v>1</v>
      </c>
      <c r="E15" s="9">
        <f>IF(Q15=H7,1,IF(Q15=H8,10,IF(Q15=H9,100,IF(Q15=H10,1000))))</f>
        <v>100</v>
      </c>
      <c r="F15" s="9">
        <f t="shared" si="0"/>
        <v>101</v>
      </c>
      <c r="G15" s="10">
        <v>3</v>
      </c>
      <c r="H15" s="174" t="str">
        <f>IF(H7="","",H7)</f>
        <v>FRIULI VENEZIA GIULIA</v>
      </c>
      <c r="I15" s="174"/>
      <c r="J15" s="174"/>
      <c r="K15" s="174"/>
      <c r="L15" s="174"/>
      <c r="M15" s="174"/>
      <c r="N15" s="174"/>
      <c r="O15" s="174"/>
      <c r="P15" s="9" t="s">
        <v>68</v>
      </c>
      <c r="Q15" s="174" t="str">
        <f>IF(H9="","",H9)</f>
        <v>LOMBARDIA</v>
      </c>
      <c r="R15" s="174"/>
      <c r="S15" s="174"/>
      <c r="T15" s="174"/>
      <c r="U15" s="174"/>
      <c r="V15" s="174"/>
      <c r="W15" s="174"/>
      <c r="X15" s="174"/>
      <c r="Z15" s="175">
        <v>5</v>
      </c>
      <c r="AA15" s="176"/>
      <c r="AB15" s="16" t="s">
        <v>69</v>
      </c>
      <c r="AC15" s="175">
        <v>9</v>
      </c>
      <c r="AD15" s="176"/>
      <c r="AH15" s="21"/>
      <c r="AI15" s="32">
        <f>CF15</f>
        <v>3</v>
      </c>
      <c r="AJ15" s="32">
        <v>4</v>
      </c>
      <c r="AK15" s="23" t="str">
        <f>H7</f>
        <v>FRIULI VENEZIA GIULIA</v>
      </c>
      <c r="AL15" s="33"/>
      <c r="AM15" s="33"/>
      <c r="AN15" s="34"/>
      <c r="AO15" s="26"/>
      <c r="AP15" s="27"/>
      <c r="AQ15" s="28">
        <f>VLOOKUP(SUM(F7,F8),F13:AD18,21,FALSE)</f>
        <v>4</v>
      </c>
      <c r="AR15" s="29">
        <f>VLOOKUP(SUM(F7,F8),F13:AD18,24,FALSE)</f>
        <v>9</v>
      </c>
      <c r="AS15" s="28">
        <f>VLOOKUP(SUM(F7,F9),F13:AD18,21,FALSE)</f>
        <v>5</v>
      </c>
      <c r="AT15" s="29">
        <f>VLOOKUP(SUM(F7,F9),F13:AD18,24,FALSE)</f>
        <v>9</v>
      </c>
      <c r="AU15" s="28">
        <f>VLOOKUP(SUM(F7,F10),$F$13:$AD$18,21,FALSE)</f>
        <v>9</v>
      </c>
      <c r="AV15" s="29">
        <f>VLOOKUP(SUM(F7,F10),F13:AD18,24,FALSE)</f>
        <v>4</v>
      </c>
      <c r="AW15" s="166">
        <f>BA15*2</f>
        <v>2</v>
      </c>
      <c r="AX15" s="166"/>
      <c r="AY15" s="166">
        <f>SUM(BA15:BD15)</f>
        <v>3</v>
      </c>
      <c r="AZ15" s="166"/>
      <c r="BA15" s="166">
        <f>SUM(IF(AQ15&gt;AR15,1,0),IF(AS15&gt;AT15,1,0),IF(AU15&gt;AV15,1,0))</f>
        <v>1</v>
      </c>
      <c r="BB15" s="166"/>
      <c r="BC15" s="166">
        <f>SUM(IF(AQ15&lt;AR15,1,0),IF(AS15&lt;AT15,1,0),IF(AU15&lt;AV15,1,0))</f>
        <v>2</v>
      </c>
      <c r="BD15" s="166"/>
      <c r="BE15" s="166">
        <f>SUM(AQ15,AS15,AU15)</f>
        <v>18</v>
      </c>
      <c r="BF15" s="166"/>
      <c r="BG15" s="166">
        <f>SUM(AR15,AT15,AV15)</f>
        <v>22</v>
      </c>
      <c r="BH15" s="166"/>
      <c r="BI15" s="166">
        <f>BE15-BG15</f>
        <v>-4</v>
      </c>
      <c r="BJ15" s="166"/>
      <c r="BK15" s="26"/>
      <c r="BL15" s="27"/>
      <c r="BM15" s="28">
        <f>IF(AW15=AW16,AQ15,0)</f>
        <v>0</v>
      </c>
      <c r="BN15" s="29">
        <f>IF(AW15=AW16,AR15,0)</f>
        <v>0</v>
      </c>
      <c r="BO15" s="28">
        <f>IF(AW15=AW17,AS15,0)</f>
        <v>0</v>
      </c>
      <c r="BP15" s="29">
        <f>IF(AW15=AW17,AT15,0)</f>
        <v>0</v>
      </c>
      <c r="BQ15" s="28">
        <f>IF(AW15=AW18,AU15,0)</f>
        <v>0</v>
      </c>
      <c r="BR15" s="29">
        <f>IF(AW15=AW18,AV15,0)</f>
        <v>0</v>
      </c>
      <c r="BS15" s="166">
        <f>BU15*2</f>
        <v>0</v>
      </c>
      <c r="BT15" s="166"/>
      <c r="BU15" s="166">
        <f>SUM(IF(BM15&gt;BN15,1,0),IF(BO15&gt;BP15,1,0),IF(BQ15&gt;BR15,1,0))</f>
        <v>0</v>
      </c>
      <c r="BV15" s="166"/>
      <c r="BW15" s="166">
        <f>SUM(IF(BQ15&lt;BR15,1,0),IF(BM15&lt;BN15,1,0),IF(BO15&lt;BP15,1,0))</f>
        <v>0</v>
      </c>
      <c r="BX15" s="166"/>
      <c r="BY15" s="166">
        <f>SUM(BM15,BO15,BQ15)</f>
        <v>0</v>
      </c>
      <c r="BZ15" s="166"/>
      <c r="CA15" s="166">
        <f>SUM(BN15,BP15,BR15)</f>
        <v>0</v>
      </c>
      <c r="CB15" s="166"/>
      <c r="CC15" s="166">
        <f>BY15-CA15</f>
        <v>0</v>
      </c>
      <c r="CD15" s="166"/>
      <c r="CE15" s="20">
        <f>AJ18-AA7</f>
        <v>1</v>
      </c>
      <c r="CF15" s="20">
        <f>RANK(CG15,CG15:CQ18,0)</f>
        <v>3</v>
      </c>
      <c r="CG15" s="170">
        <f>SUM(AW15*100000000000,BS15*1000000000,CC15*10000000,BY15*100000,BI15*1000,BE15*10,CE15,AJ15)</f>
        <v>199999996185</v>
      </c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</row>
    <row r="16" spans="1:113" x14ac:dyDescent="0.25">
      <c r="D16" s="9">
        <f>IF(H16=H7,1,IF(H16=H8,10,IF(H16=H9,100,IF(H16=H10,1000))))</f>
        <v>10</v>
      </c>
      <c r="E16" s="9">
        <f>IF(Q16=H7,1,IF(Q16=H8,10,IF(Q16=H9,100,IF(Q16=H10,1000))))</f>
        <v>1000</v>
      </c>
      <c r="F16" s="9">
        <f t="shared" si="0"/>
        <v>1010</v>
      </c>
      <c r="G16" s="10">
        <v>4</v>
      </c>
      <c r="H16" s="174" t="str">
        <f>IF(H8="","",H8)</f>
        <v>MARCHE</v>
      </c>
      <c r="I16" s="174"/>
      <c r="J16" s="174"/>
      <c r="K16" s="174"/>
      <c r="L16" s="174"/>
      <c r="M16" s="174"/>
      <c r="N16" s="174"/>
      <c r="O16" s="174"/>
      <c r="P16" s="9" t="s">
        <v>68</v>
      </c>
      <c r="Q16" s="174" t="str">
        <f>IF(H10="","",H10)</f>
        <v>PIEMONTE</v>
      </c>
      <c r="R16" s="174"/>
      <c r="S16" s="174"/>
      <c r="T16" s="174"/>
      <c r="U16" s="174"/>
      <c r="V16" s="174"/>
      <c r="W16" s="174"/>
      <c r="X16" s="174"/>
      <c r="Z16" s="175">
        <v>9</v>
      </c>
      <c r="AA16" s="176"/>
      <c r="AB16" s="16" t="s">
        <v>69</v>
      </c>
      <c r="AC16" s="175">
        <v>2</v>
      </c>
      <c r="AD16" s="176"/>
      <c r="AH16" s="21"/>
      <c r="AI16" s="32">
        <f>CF16</f>
        <v>1</v>
      </c>
      <c r="AJ16" s="32">
        <v>3</v>
      </c>
      <c r="AK16" s="24" t="str">
        <f>H8</f>
        <v>MARCHE</v>
      </c>
      <c r="AL16" s="35"/>
      <c r="AM16" s="35"/>
      <c r="AN16" s="36"/>
      <c r="AO16" s="28">
        <f>VLOOKUP(SUM(F7,F8),F13:AD18,24,FALSE)</f>
        <v>9</v>
      </c>
      <c r="AP16" s="29">
        <f>VLOOKUP(SUM(F7,F8),F13:AD18,21,FALSE)</f>
        <v>4</v>
      </c>
      <c r="AQ16" s="30"/>
      <c r="AR16" s="27"/>
      <c r="AS16" s="28">
        <f>VLOOKUP(SUM(F8,F9),F13:AD18,21,FALSE)</f>
        <v>9</v>
      </c>
      <c r="AT16" s="29">
        <f>VLOOKUP(SUM(F8,F9),F13:AD18,24,FALSE)</f>
        <v>4</v>
      </c>
      <c r="AU16" s="28">
        <f>VLOOKUP(SUM(F8,F10),$F$13:$AD$18,21,FALSE)</f>
        <v>9</v>
      </c>
      <c r="AV16" s="29">
        <f>VLOOKUP(SUM(F8,F10),F13:AD18,24,FALSE)</f>
        <v>2</v>
      </c>
      <c r="AW16" s="166">
        <f t="shared" ref="AW16:AW18" si="1">BA16*2</f>
        <v>6</v>
      </c>
      <c r="AX16" s="166"/>
      <c r="AY16" s="166">
        <f t="shared" ref="AY16:AY18" si="2">SUM(BA16:BD16)</f>
        <v>3</v>
      </c>
      <c r="AZ16" s="166"/>
      <c r="BA16" s="166">
        <f>SUM(IF(AO16&gt;AP16,1,0),IF(AS16&gt;AT16,1,0),IF(AU16&gt;AV16,1,0))</f>
        <v>3</v>
      </c>
      <c r="BB16" s="166"/>
      <c r="BC16" s="166">
        <f>SUM(IF(AO16&lt;AP16,1,0),IF(AS16&lt;AT16,1,0),IF(AU16&lt;AV16,1,0))</f>
        <v>0</v>
      </c>
      <c r="BD16" s="166"/>
      <c r="BE16" s="166">
        <f>SUM(AO16,AS16,AU16)</f>
        <v>27</v>
      </c>
      <c r="BF16" s="166"/>
      <c r="BG16" s="166">
        <f>SUM(AP16,AT16,AV16)</f>
        <v>10</v>
      </c>
      <c r="BH16" s="166"/>
      <c r="BI16" s="166">
        <f t="shared" ref="BI16:BI18" si="3">BE16-BG16</f>
        <v>17</v>
      </c>
      <c r="BJ16" s="166"/>
      <c r="BK16" s="28">
        <f>IF(AW15=AW16,AO16,0)</f>
        <v>0</v>
      </c>
      <c r="BL16" s="29">
        <f>IF(AW15=AW16,AP16,0)</f>
        <v>0</v>
      </c>
      <c r="BM16" s="30"/>
      <c r="BN16" s="27"/>
      <c r="BO16" s="28">
        <f>IF(AW16=AW17,AS16,0)</f>
        <v>0</v>
      </c>
      <c r="BP16" s="29">
        <f>IF(AW16=AW17,AT16,0)</f>
        <v>0</v>
      </c>
      <c r="BQ16" s="28">
        <f>IF(AW16=AW18,AU16,0)</f>
        <v>0</v>
      </c>
      <c r="BR16" s="29">
        <f>IF(AW16=AW18,AV16,0)</f>
        <v>0</v>
      </c>
      <c r="BS16" s="166">
        <f t="shared" ref="BS16:BS18" si="4">BU16*2</f>
        <v>0</v>
      </c>
      <c r="BT16" s="166"/>
      <c r="BU16" s="166">
        <f>SUM(IF(BK16&gt;BL16,1,0),IF(BO16&gt;BP16,1,0),IF(BQ16&gt;BR16,1,0))</f>
        <v>0</v>
      </c>
      <c r="BV16" s="166"/>
      <c r="BW16" s="166">
        <f>SUM(IF(BK16&lt;BL16,1,0),IF(BQ16&lt;BR16,1,0),IF(BO16&lt;BP16,1,0))</f>
        <v>0</v>
      </c>
      <c r="BX16" s="166"/>
      <c r="BY16" s="166">
        <f>SUM(BK16,BO16,BQ16)</f>
        <v>0</v>
      </c>
      <c r="BZ16" s="166"/>
      <c r="CA16" s="166">
        <f>SUM(BL16,BP16,BR16)</f>
        <v>0</v>
      </c>
      <c r="CB16" s="166"/>
      <c r="CC16" s="166">
        <f>BY16-CA16</f>
        <v>0</v>
      </c>
      <c r="CD16" s="166"/>
      <c r="CE16" s="20">
        <f>AJ18-AA8</f>
        <v>1</v>
      </c>
      <c r="CF16" s="20">
        <f>RANK(CG16,CG15:CQ18,0)</f>
        <v>1</v>
      </c>
      <c r="CG16" s="170">
        <f>SUM(AW16*100000000000,BS16*1000000000,CC16*10000000,BY16*100000,BI16*1000,BE16*10,CE16,AJ16)</f>
        <v>600000017274</v>
      </c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</row>
    <row r="17" spans="1:113" x14ac:dyDescent="0.25">
      <c r="D17" s="9">
        <f>IF(H17=H7,1,IF(H17=H8,10,IF(H17=H9,100,IF(H17=H10,1000))))</f>
        <v>1</v>
      </c>
      <c r="E17" s="9">
        <f>IF(Q17=H7,1,IF(Q17=H8,10,IF(Q17=H9,100,IF(Q17=H10,1000))))</f>
        <v>1000</v>
      </c>
      <c r="F17" s="9">
        <f t="shared" si="0"/>
        <v>1001</v>
      </c>
      <c r="G17" s="10">
        <v>5</v>
      </c>
      <c r="H17" s="174" t="str">
        <f>IF(H7="","",H7)</f>
        <v>FRIULI VENEZIA GIULIA</v>
      </c>
      <c r="I17" s="174"/>
      <c r="J17" s="174"/>
      <c r="K17" s="174"/>
      <c r="L17" s="174"/>
      <c r="M17" s="174"/>
      <c r="N17" s="174"/>
      <c r="O17" s="174"/>
      <c r="P17" s="9" t="s">
        <v>68</v>
      </c>
      <c r="Q17" s="174" t="str">
        <f>IF(H10="","",H10)</f>
        <v>PIEMONTE</v>
      </c>
      <c r="R17" s="174"/>
      <c r="S17" s="174"/>
      <c r="T17" s="174"/>
      <c r="U17" s="174"/>
      <c r="V17" s="174"/>
      <c r="W17" s="174"/>
      <c r="X17" s="174"/>
      <c r="Z17" s="175">
        <v>9</v>
      </c>
      <c r="AA17" s="176"/>
      <c r="AB17" s="16" t="s">
        <v>69</v>
      </c>
      <c r="AC17" s="175">
        <v>4</v>
      </c>
      <c r="AD17" s="176"/>
      <c r="AH17" s="21"/>
      <c r="AI17" s="32">
        <f>CF17</f>
        <v>2</v>
      </c>
      <c r="AJ17" s="32">
        <v>2</v>
      </c>
      <c r="AK17" s="24" t="str">
        <f>H9</f>
        <v>LOMBARDIA</v>
      </c>
      <c r="AL17" s="35"/>
      <c r="AM17" s="35"/>
      <c r="AN17" s="36"/>
      <c r="AO17" s="28">
        <f>VLOOKUP(SUM(F7,F9),F13:AD18,24,FALSE)</f>
        <v>9</v>
      </c>
      <c r="AP17" s="29">
        <f>VLOOKUP(SUM(F7,F9),F13:AD18,21,FALSE)</f>
        <v>5</v>
      </c>
      <c r="AQ17" s="28">
        <f>VLOOKUP(SUM(F8,F9),F13:AD18,24,FALSE)</f>
        <v>4</v>
      </c>
      <c r="AR17" s="29">
        <f>VLOOKUP(SUM(F8,F9),F13:AD18,21,FALSE)</f>
        <v>9</v>
      </c>
      <c r="AS17" s="30"/>
      <c r="AT17" s="27"/>
      <c r="AU17" s="28">
        <f>VLOOKUP(SUM(F9,F10),$F$13:$AD$18,21,FALSE)</f>
        <v>9</v>
      </c>
      <c r="AV17" s="29">
        <f>VLOOKUP(SUM(F9,F10),F13:AD18,24,FALSE)</f>
        <v>1</v>
      </c>
      <c r="AW17" s="166">
        <f t="shared" si="1"/>
        <v>4</v>
      </c>
      <c r="AX17" s="166"/>
      <c r="AY17" s="166">
        <f t="shared" si="2"/>
        <v>3</v>
      </c>
      <c r="AZ17" s="166"/>
      <c r="BA17" s="166">
        <f>SUM(IF(AQ17&gt;AR17,1,0),IF(AO17&gt;AP17,1,0),IF(AU17&gt;AV17,1,0))</f>
        <v>2</v>
      </c>
      <c r="BB17" s="166"/>
      <c r="BC17" s="166">
        <f>SUM(IF(AQ17&lt;AR17,1,0),IF(AO17&lt;AP17,1,0),IF(AU17&lt;AV17,1,0))</f>
        <v>1</v>
      </c>
      <c r="BD17" s="166"/>
      <c r="BE17" s="166">
        <f>SUM(AO17,AQ17,AU17)</f>
        <v>22</v>
      </c>
      <c r="BF17" s="166"/>
      <c r="BG17" s="166">
        <f>SUM(AP17,AR17,AV17)</f>
        <v>15</v>
      </c>
      <c r="BH17" s="166"/>
      <c r="BI17" s="166">
        <f t="shared" si="3"/>
        <v>7</v>
      </c>
      <c r="BJ17" s="166"/>
      <c r="BK17" s="28">
        <f>IF(AW15=AW17,AO17,0)</f>
        <v>0</v>
      </c>
      <c r="BL17" s="29">
        <f>IF(AW15=AW17,AP17,0)</f>
        <v>0</v>
      </c>
      <c r="BM17" s="28">
        <f>IF(AW16=AW17,AQ17,0)</f>
        <v>0</v>
      </c>
      <c r="BN17" s="29">
        <f>IF(AW16=AW17,AR17,0)</f>
        <v>0</v>
      </c>
      <c r="BO17" s="30"/>
      <c r="BP17" s="27"/>
      <c r="BQ17" s="28">
        <f>IF(AW17=AW18,AU17,0)</f>
        <v>0</v>
      </c>
      <c r="BR17" s="29">
        <f>IF(AW17=AW18,AV17,0)</f>
        <v>0</v>
      </c>
      <c r="BS17" s="166">
        <f t="shared" si="4"/>
        <v>0</v>
      </c>
      <c r="BT17" s="166"/>
      <c r="BU17" s="166">
        <f>SUM(IF(BM17&gt;BN17,1,0),IF(BK17&gt;BL17,1,0),IF(BQ17&gt;BR17,1,0))</f>
        <v>0</v>
      </c>
      <c r="BV17" s="166"/>
      <c r="BW17" s="166">
        <f>SUM(IF(BK17&lt;BL17,1,0),IF(BM17&lt;BN17,1,0),IF(BQ17&lt;BR17,1,0))</f>
        <v>0</v>
      </c>
      <c r="BX17" s="166"/>
      <c r="BY17" s="166">
        <f>SUM(BK17,BM17,BQ17)</f>
        <v>0</v>
      </c>
      <c r="BZ17" s="166"/>
      <c r="CA17" s="166">
        <f>SUM(BL17,BN17,BR17)</f>
        <v>0</v>
      </c>
      <c r="CB17" s="166"/>
      <c r="CC17" s="166">
        <f>BY17-CA17</f>
        <v>0</v>
      </c>
      <c r="CD17" s="166"/>
      <c r="CE17" s="20">
        <f>AJ18-AA9</f>
        <v>1</v>
      </c>
      <c r="CF17" s="20">
        <f>RANK(CG17,CG15:CQ18,0)</f>
        <v>2</v>
      </c>
      <c r="CG17" s="170">
        <f>SUM(AW17*100000000000,BS17*1000000000,CC17*10000000,BY17*100000,BI17*1000,BE17*10,CE17,AJ17)</f>
        <v>400000007223</v>
      </c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</row>
    <row r="18" spans="1:113" x14ac:dyDescent="0.25">
      <c r="D18" s="9">
        <f>IF(H18=H7,1,IF(H18=H8,10,IF(H18=H9,100,IF(H18=H10,1000))))</f>
        <v>10</v>
      </c>
      <c r="E18" s="9">
        <f>IF(Q18=H7,1,IF(Q18=H8,10,IF(Q18=H9,100,IF(Q18=H10,1000))))</f>
        <v>100</v>
      </c>
      <c r="F18" s="9">
        <f t="shared" si="0"/>
        <v>110</v>
      </c>
      <c r="G18" s="10">
        <v>6</v>
      </c>
      <c r="H18" s="174" t="str">
        <f>IF(H8="","",H8)</f>
        <v>MARCHE</v>
      </c>
      <c r="I18" s="174"/>
      <c r="J18" s="174"/>
      <c r="K18" s="174"/>
      <c r="L18" s="174"/>
      <c r="M18" s="174"/>
      <c r="N18" s="174"/>
      <c r="O18" s="174"/>
      <c r="P18" s="9" t="s">
        <v>68</v>
      </c>
      <c r="Q18" s="174" t="str">
        <f>IF(H9="","",H9)</f>
        <v>LOMBARDIA</v>
      </c>
      <c r="R18" s="174"/>
      <c r="S18" s="174"/>
      <c r="T18" s="174"/>
      <c r="U18" s="174"/>
      <c r="V18" s="174"/>
      <c r="W18" s="174"/>
      <c r="X18" s="174"/>
      <c r="Z18" s="175">
        <v>9</v>
      </c>
      <c r="AA18" s="176"/>
      <c r="AB18" s="16" t="s">
        <v>69</v>
      </c>
      <c r="AC18" s="175">
        <v>4</v>
      </c>
      <c r="AD18" s="176"/>
      <c r="AH18" s="21"/>
      <c r="AI18" s="37">
        <f>CF18</f>
        <v>4</v>
      </c>
      <c r="AJ18" s="37">
        <v>1</v>
      </c>
      <c r="AK18" s="25" t="str">
        <f>H10</f>
        <v>PIEMONTE</v>
      </c>
      <c r="AL18" s="38"/>
      <c r="AM18" s="38"/>
      <c r="AN18" s="39"/>
      <c r="AO18" s="28">
        <f>VLOOKUP(SUM(F7,F10),F13:AD18,24,FALSE)</f>
        <v>4</v>
      </c>
      <c r="AP18" s="29">
        <f>VLOOKUP(SUM(F7,F10),F13:AD18,21,FALSE)</f>
        <v>9</v>
      </c>
      <c r="AQ18" s="28">
        <f>VLOOKUP(SUM(F8,F10),F13:AD18,24,FALSE)</f>
        <v>2</v>
      </c>
      <c r="AR18" s="29">
        <f>VLOOKUP(SUM(F8,F10),F13:AD18,21,FALSE)</f>
        <v>9</v>
      </c>
      <c r="AS18" s="28">
        <f>VLOOKUP(SUM(F9,F10),F13:AD18,24,FALSE)</f>
        <v>1</v>
      </c>
      <c r="AT18" s="29">
        <f>VLOOKUP(SUM(F9,F10),F13:AD18,21,FALSE)</f>
        <v>9</v>
      </c>
      <c r="AU18" s="30"/>
      <c r="AV18" s="27"/>
      <c r="AW18" s="166">
        <f t="shared" si="1"/>
        <v>0</v>
      </c>
      <c r="AX18" s="166"/>
      <c r="AY18" s="166">
        <f t="shared" si="2"/>
        <v>3</v>
      </c>
      <c r="AZ18" s="166"/>
      <c r="BA18" s="166">
        <f>SUM(IF(AQ18&gt;AR18,1,0),IF(AS18&gt;AT18,1,0),IF(AO18&gt;AP18,1,0))</f>
        <v>0</v>
      </c>
      <c r="BB18" s="166"/>
      <c r="BC18" s="166">
        <f>SUM(IF(AQ18&lt;AR18,1,0),IF(AS18&lt;AT18,1,0),IF(AO18&lt;AP18,1,0))</f>
        <v>3</v>
      </c>
      <c r="BD18" s="166"/>
      <c r="BE18" s="166">
        <f>SUM(AO18,AQ18,AS18)</f>
        <v>7</v>
      </c>
      <c r="BF18" s="166"/>
      <c r="BG18" s="166">
        <f>SUM(AP18,AR18,AT18)</f>
        <v>27</v>
      </c>
      <c r="BH18" s="166"/>
      <c r="BI18" s="166">
        <f t="shared" si="3"/>
        <v>-20</v>
      </c>
      <c r="BJ18" s="166"/>
      <c r="BK18" s="28">
        <f>IF(AW15=AW18,AO18,0)</f>
        <v>0</v>
      </c>
      <c r="BL18" s="29">
        <f>IF(AW15=AW18,AP18,0)</f>
        <v>0</v>
      </c>
      <c r="BM18" s="28">
        <f>IF(AW16=AW18,AQ18,0)</f>
        <v>0</v>
      </c>
      <c r="BN18" s="29">
        <f>IF(AW16=AW18,AR18,0)</f>
        <v>0</v>
      </c>
      <c r="BO18" s="28">
        <f>IF(AW17=AW18,AS18,0)</f>
        <v>0</v>
      </c>
      <c r="BP18" s="29">
        <f>IF(AW17=AW18,AT18,0)</f>
        <v>0</v>
      </c>
      <c r="BQ18" s="30"/>
      <c r="BR18" s="27"/>
      <c r="BS18" s="166">
        <f t="shared" si="4"/>
        <v>0</v>
      </c>
      <c r="BT18" s="166"/>
      <c r="BU18" s="166">
        <f>SUM(IF(BM18&gt;BN18,1,0),IF(BO18&gt;BP18,1,0),IF(BK18&gt;BL18,1,0))</f>
        <v>0</v>
      </c>
      <c r="BV18" s="166"/>
      <c r="BW18" s="166">
        <f>SUM(IF(BK18&lt;BL18,1,0),IF(BM18&lt;BN18,1,0),IF(BO18&lt;BP18,1,0))</f>
        <v>0</v>
      </c>
      <c r="BX18" s="166"/>
      <c r="BY18" s="166">
        <f>SUM(BK18,BM18,BO18)</f>
        <v>0</v>
      </c>
      <c r="BZ18" s="166"/>
      <c r="CA18" s="166">
        <f>SUM(BL18,BN18,BP18)</f>
        <v>0</v>
      </c>
      <c r="CB18" s="166"/>
      <c r="CC18" s="166">
        <f>BY18-CA18</f>
        <v>0</v>
      </c>
      <c r="CD18" s="166"/>
      <c r="CE18" s="20">
        <f>AJ18-AA10</f>
        <v>1</v>
      </c>
      <c r="CF18" s="20">
        <f>RANK(CG18,CG15:CQ18,0)</f>
        <v>4</v>
      </c>
      <c r="CG18" s="170">
        <f>SUM(AW18*100000000000,BS18*1000000000,CC18*10000000,BY18*100000,BI18*1000,BE18*10,CE18,AJ18)</f>
        <v>-19928</v>
      </c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</row>
    <row r="19" spans="1:113" x14ac:dyDescent="0.25"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</row>
    <row r="20" spans="1:113" x14ac:dyDescent="0.25">
      <c r="A20" s="52"/>
      <c r="B20" s="52"/>
      <c r="C20" s="52"/>
      <c r="D20" s="52"/>
      <c r="E20" s="52"/>
      <c r="F20" s="52"/>
      <c r="G20" s="183" t="s">
        <v>87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5"/>
      <c r="AE20" s="52"/>
      <c r="AF20" s="52"/>
      <c r="AG20" s="52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</row>
    <row r="21" spans="1:113" x14ac:dyDescent="0.25"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</row>
    <row r="22" spans="1:113" x14ac:dyDescent="0.25">
      <c r="P22" s="168" t="s">
        <v>82</v>
      </c>
      <c r="Q22" s="168"/>
      <c r="R22" s="44" t="s">
        <v>38</v>
      </c>
      <c r="S22" s="44" t="s">
        <v>77</v>
      </c>
      <c r="T22" s="44" t="s">
        <v>78</v>
      </c>
      <c r="U22" s="169" t="s">
        <v>72</v>
      </c>
      <c r="V22" s="169"/>
      <c r="W22" s="169" t="s">
        <v>73</v>
      </c>
      <c r="X22" s="169"/>
      <c r="Y22" s="169" t="s">
        <v>74</v>
      </c>
      <c r="Z22" s="169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</row>
    <row r="23" spans="1:113" x14ac:dyDescent="0.25">
      <c r="G23" s="17">
        <v>1</v>
      </c>
      <c r="H23" s="177" t="str">
        <f>IF(ISNA(VLOOKUP(G23,AI15:BJ18,3,FALSE)),"",VLOOKUP(G23,AI15:BJ18,3,FALSE))</f>
        <v>MARCHE</v>
      </c>
      <c r="I23" s="177"/>
      <c r="J23" s="177"/>
      <c r="K23" s="177"/>
      <c r="L23" s="177"/>
      <c r="M23" s="177"/>
      <c r="N23" s="177"/>
      <c r="O23" s="177"/>
      <c r="P23" s="168">
        <f>IF(H23="","",IF(AND(Z13="",AC13="",Z14="",AC14=""),"",VLOOKUP(G23,AI15:BJ18,15,FALSE)))</f>
        <v>6</v>
      </c>
      <c r="Q23" s="168"/>
      <c r="R23" s="17">
        <f>IF(H23="","",IF(AND(Z13="",AC13="",Z14="",AC14=""),"",VLOOKUP(G23,AI15:BJ18,17,FALSE)))</f>
        <v>3</v>
      </c>
      <c r="S23" s="17">
        <f>IF(H23="","",IF(AND(Z13="",AC13="",Z14="",AC14=""),"",VLOOKUP(G23,AI15:BJ18,19,FALSE)))</f>
        <v>3</v>
      </c>
      <c r="T23" s="17">
        <f>IF(H23="","",IF(AND(Z13="",AC13="",Z14="",AC14=""),"",VLOOKUP(G23,AI15:BJ18,21,FALSE)))</f>
        <v>0</v>
      </c>
      <c r="U23" s="173">
        <f>IF(H23="","",IF(AND(Z13="",AC13="",Z14="",AC14=""),"",VLOOKUP(G23,AI15:BJ18,23,FALSE)))</f>
        <v>27</v>
      </c>
      <c r="V23" s="173"/>
      <c r="W23" s="173">
        <f>IF(H23="","",IF(AND(Z13="",AC13="",Z14="",AC14=""),"",VLOOKUP(G23,AI15:BJ18,25,FALSE)))</f>
        <v>10</v>
      </c>
      <c r="X23" s="173"/>
      <c r="Y23" s="173">
        <f>IF(H23="","",IF(AND(Z13="",AC13="",Z14="",AC14=""),"",VLOOKUP(G23,AI15:BJ18,27,FALSE)))</f>
        <v>17</v>
      </c>
      <c r="Z23" s="173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</row>
    <row r="24" spans="1:113" x14ac:dyDescent="0.25">
      <c r="G24" s="17">
        <v>2</v>
      </c>
      <c r="H24" s="177" t="str">
        <f>IF(ISNA(VLOOKUP(G24,AI15:BJ18,3,FALSE)),"",VLOOKUP(G24,AI15:BJ18,3,FALSE))</f>
        <v>LOMBARDIA</v>
      </c>
      <c r="I24" s="177"/>
      <c r="J24" s="177"/>
      <c r="K24" s="177"/>
      <c r="L24" s="177"/>
      <c r="M24" s="177"/>
      <c r="N24" s="177"/>
      <c r="O24" s="177"/>
      <c r="P24" s="168">
        <f>IF(H24="","",IF(AND(Z13="",AC13="",Z14="",AC14=""),"",VLOOKUP(G24,AI15:BJ18,15,FALSE)))</f>
        <v>4</v>
      </c>
      <c r="Q24" s="168"/>
      <c r="R24" s="17">
        <f>IF(H24="","",IF(AND(Z13="",AC13="",Z14="",AC14=""),"",VLOOKUP(G24,AI15:BJ18,17,FALSE)))</f>
        <v>3</v>
      </c>
      <c r="S24" s="17">
        <f>IF(H24="","",IF(AND(Z13="",AC13="",Z14="",AC14=""),"",VLOOKUP(G24,AI15:BJ18,19,FALSE)))</f>
        <v>2</v>
      </c>
      <c r="T24" s="17">
        <f>IF(H24="","",IF(AND(Z13="",AC13="",Z14="",AC14=""),"",VLOOKUP(G24,AI15:BJ18,21,FALSE)))</f>
        <v>1</v>
      </c>
      <c r="U24" s="173">
        <f>IF(H24="","",IF(AND(Z13="",AC13="",Z14="",AC14=""),"",VLOOKUP(G24,AI15:BJ18,23,FALSE)))</f>
        <v>22</v>
      </c>
      <c r="V24" s="173"/>
      <c r="W24" s="173">
        <f>IF(H24="","",IF(AND(Z13="",AC13="",Z14="",AC14=""),"",VLOOKUP(G24,AI15:BJ18,25,FALSE)))</f>
        <v>15</v>
      </c>
      <c r="X24" s="173"/>
      <c r="Y24" s="173">
        <f>IF(H24="","",IF(AND(Z13="",AC13="",Z14="",AC14=""),"",VLOOKUP(G24,AI15:BJ18,27,FALSE)))</f>
        <v>7</v>
      </c>
      <c r="Z24" s="173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</row>
    <row r="25" spans="1:113" x14ac:dyDescent="0.25">
      <c r="G25" s="17">
        <v>3</v>
      </c>
      <c r="H25" s="177" t="str">
        <f>IF(ISNA(VLOOKUP(G25,AI15:BJ18,3,FALSE)),"",VLOOKUP(G25,AI15:BJ18,3,FALSE))</f>
        <v>FRIULI VENEZIA GIULIA</v>
      </c>
      <c r="I25" s="177"/>
      <c r="J25" s="177"/>
      <c r="K25" s="177"/>
      <c r="L25" s="177"/>
      <c r="M25" s="177"/>
      <c r="N25" s="177"/>
      <c r="O25" s="177"/>
      <c r="P25" s="168">
        <f>IF(H25="","",IF(AND(Z13="",AC13="",Z14="",AC14=""),"",VLOOKUP(G25,AI15:BJ18,15,FALSE)))</f>
        <v>2</v>
      </c>
      <c r="Q25" s="168"/>
      <c r="R25" s="17">
        <f>IF(H25="","",IF(AND(Z13="",AC13="",Z14="",AC14=""),"",VLOOKUP(G25,AI15:BJ18,17,FALSE)))</f>
        <v>3</v>
      </c>
      <c r="S25" s="17">
        <f>IF(H25="","",IF(AND(Z13="",AC13="",Z14="",AC14=""),"",VLOOKUP(G25,AI15:BJ18,19,FALSE)))</f>
        <v>1</v>
      </c>
      <c r="T25" s="17">
        <f>IF(H25="","",IF(AND(Z13="",AC13="",Z14="",AC14=""),"",VLOOKUP(G25,AI15:BJ18,21,FALSE)))</f>
        <v>2</v>
      </c>
      <c r="U25" s="173">
        <f>IF(H25="","",IF(AND(Z13="",AC13="",Z14="",AC14=""),"",VLOOKUP(G25,AI15:BJ18,23,FALSE)))</f>
        <v>18</v>
      </c>
      <c r="V25" s="173"/>
      <c r="W25" s="173">
        <f>IF(H25="","",IF(AND(Z13="",AC13="",Z14="",AC14=""),"",VLOOKUP(G25,AI15:BJ18,25,FALSE)))</f>
        <v>22</v>
      </c>
      <c r="X25" s="173"/>
      <c r="Y25" s="173">
        <f>IF(H25="","",IF(AND(Z13="",AC13="",Z14="",AC14=""),"",VLOOKUP(G25,AI15:BJ18,27,FALSE)))</f>
        <v>-4</v>
      </c>
      <c r="Z25" s="173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</row>
    <row r="26" spans="1:113" x14ac:dyDescent="0.25">
      <c r="G26" s="17">
        <v>4</v>
      </c>
      <c r="H26" s="177" t="str">
        <f>IF(ISNA(VLOOKUP(G26,AI15:BJ18,3,FALSE)),"",VLOOKUP(G26,AI15:BJ18,3,FALSE))</f>
        <v>PIEMONTE</v>
      </c>
      <c r="I26" s="177"/>
      <c r="J26" s="177"/>
      <c r="K26" s="177"/>
      <c r="L26" s="177"/>
      <c r="M26" s="177"/>
      <c r="N26" s="177"/>
      <c r="O26" s="177"/>
      <c r="P26" s="168">
        <f>IF(H26="","",IF(AND(Z13="",AC13="",Z14="",AC14=""),"",VLOOKUP(G26,AI15:BJ18,15,FALSE)))</f>
        <v>0</v>
      </c>
      <c r="Q26" s="168"/>
      <c r="R26" s="17">
        <f>IF(H26="","",IF(AND(Z13="",AC13="",Z14="",AC14=""),"",VLOOKUP(G26,AI15:BJ18,17,FALSE)))</f>
        <v>3</v>
      </c>
      <c r="S26" s="17">
        <f>IF(H26="","",IF(AND(Z13="",AC13="",Z14="",AC14=""),"",VLOOKUP(G26,AI15:BJ18,19,FALSE)))</f>
        <v>0</v>
      </c>
      <c r="T26" s="17">
        <f>IF(H26="","",IF(AND(Z13="",AC13="",Z14="",AC14=""),"",VLOOKUP(G26,AI15:BJ18,21,FALSE)))</f>
        <v>3</v>
      </c>
      <c r="U26" s="173">
        <f>IF(H26="","",IF(AND(Z13="",AC13="",Z14="",AC14=""),"",VLOOKUP(G26,AI15:BJ18,23,FALSE)))</f>
        <v>7</v>
      </c>
      <c r="V26" s="173"/>
      <c r="W26" s="173">
        <f>IF(H26="","",IF(AND(Z13="",AC13="",Z14="",AC14=""),"",VLOOKUP(G26,AI15:BJ18,25,FALSE)))</f>
        <v>27</v>
      </c>
      <c r="X26" s="173"/>
      <c r="Y26" s="173">
        <f>IF(H26="","",IF(AND(Z13="",AC13="",Z14="",AC14=""),"",VLOOKUP(G26,AI15:BJ18,27,FALSE)))</f>
        <v>-20</v>
      </c>
      <c r="Z26" s="173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</row>
    <row r="27" spans="1:113" x14ac:dyDescent="0.25"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</row>
    <row r="28" spans="1:113" x14ac:dyDescent="0.25">
      <c r="G28" s="180" t="s">
        <v>80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2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</row>
    <row r="29" spans="1:113" x14ac:dyDescent="0.25">
      <c r="AH29" s="21"/>
      <c r="AI29" s="22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</row>
    <row r="30" spans="1:113" x14ac:dyDescent="0.25">
      <c r="A30" s="52"/>
      <c r="B30" s="52"/>
      <c r="C30" s="52"/>
      <c r="D30" s="52"/>
      <c r="E30" s="52"/>
      <c r="F30" s="52">
        <v>1</v>
      </c>
      <c r="G30" s="10">
        <v>1</v>
      </c>
      <c r="H30" s="172" t="s">
        <v>5</v>
      </c>
      <c r="I30" s="172"/>
      <c r="J30" s="172"/>
      <c r="K30" s="172"/>
      <c r="L30" s="172"/>
      <c r="M30" s="172"/>
      <c r="N30" s="172"/>
      <c r="O30" s="172"/>
      <c r="P30" s="52"/>
      <c r="Q30" s="57"/>
      <c r="R30" s="52"/>
      <c r="S30" s="52"/>
      <c r="T30" s="52"/>
      <c r="U30" s="52"/>
      <c r="V30" s="52"/>
      <c r="W30" s="52"/>
      <c r="X30" s="52"/>
      <c r="Y30" s="52"/>
      <c r="Z30" s="52"/>
      <c r="AA30" s="173"/>
      <c r="AB30" s="173"/>
      <c r="AC30" s="173"/>
      <c r="AD30" s="173"/>
      <c r="AE30" s="52"/>
      <c r="AF30" s="52"/>
      <c r="AG30" s="52"/>
      <c r="AH30" s="21"/>
      <c r="AI30" s="21"/>
      <c r="AJ30" s="21"/>
      <c r="AK30" s="47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21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</row>
    <row r="31" spans="1:113" x14ac:dyDescent="0.25">
      <c r="A31" s="52"/>
      <c r="B31" s="52"/>
      <c r="C31" s="52"/>
      <c r="D31" s="52"/>
      <c r="E31" s="52"/>
      <c r="F31" s="52">
        <v>10</v>
      </c>
      <c r="G31" s="10">
        <v>2</v>
      </c>
      <c r="H31" s="172" t="s">
        <v>8</v>
      </c>
      <c r="I31" s="172"/>
      <c r="J31" s="172"/>
      <c r="K31" s="172"/>
      <c r="L31" s="172"/>
      <c r="M31" s="172"/>
      <c r="N31" s="172"/>
      <c r="O31" s="172"/>
      <c r="P31" s="52"/>
      <c r="Q31" s="57"/>
      <c r="R31" s="52"/>
      <c r="S31" s="52"/>
      <c r="T31" s="52"/>
      <c r="U31" s="52"/>
      <c r="V31" s="52"/>
      <c r="W31" s="52"/>
      <c r="X31" s="52"/>
      <c r="Y31" s="52"/>
      <c r="Z31" s="52"/>
      <c r="AA31" s="173"/>
      <c r="AB31" s="173"/>
      <c r="AC31" s="173"/>
      <c r="AD31" s="173"/>
      <c r="AE31" s="52"/>
      <c r="AF31" s="52"/>
      <c r="AG31" s="52"/>
      <c r="AH31" s="21"/>
      <c r="AI31" s="21"/>
      <c r="AJ31" s="21"/>
      <c r="AK31" s="47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21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</row>
    <row r="32" spans="1:113" x14ac:dyDescent="0.25">
      <c r="A32" s="52"/>
      <c r="B32" s="52"/>
      <c r="C32" s="52"/>
      <c r="D32" s="52"/>
      <c r="E32" s="52"/>
      <c r="F32" s="52">
        <v>100</v>
      </c>
      <c r="G32" s="10">
        <v>3</v>
      </c>
      <c r="H32" s="172" t="s">
        <v>6</v>
      </c>
      <c r="I32" s="172"/>
      <c r="J32" s="172"/>
      <c r="K32" s="172"/>
      <c r="L32" s="172"/>
      <c r="M32" s="172"/>
      <c r="N32" s="172"/>
      <c r="O32" s="172"/>
      <c r="P32" s="52"/>
      <c r="Q32" s="57"/>
      <c r="R32" s="52"/>
      <c r="S32" s="52"/>
      <c r="T32" s="52"/>
      <c r="U32" s="52"/>
      <c r="V32" s="52"/>
      <c r="W32" s="52"/>
      <c r="X32" s="52"/>
      <c r="Y32" s="52"/>
      <c r="Z32" s="52"/>
      <c r="AA32" s="173"/>
      <c r="AB32" s="173"/>
      <c r="AC32" s="173"/>
      <c r="AD32" s="173"/>
      <c r="AE32" s="52"/>
      <c r="AF32" s="52"/>
      <c r="AG32" s="52"/>
      <c r="AH32" s="21"/>
      <c r="AI32" s="21"/>
      <c r="AJ32" s="21"/>
      <c r="AK32" s="47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21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</row>
    <row r="33" spans="1:113" x14ac:dyDescent="0.25">
      <c r="A33" s="52"/>
      <c r="B33" s="52"/>
      <c r="C33" s="52"/>
      <c r="D33" s="52"/>
      <c r="E33" s="52"/>
      <c r="F33" s="52">
        <v>1000</v>
      </c>
      <c r="G33" s="10">
        <v>4</v>
      </c>
      <c r="H33" s="172" t="s">
        <v>7</v>
      </c>
      <c r="I33" s="172"/>
      <c r="J33" s="172"/>
      <c r="K33" s="172"/>
      <c r="L33" s="172"/>
      <c r="M33" s="172"/>
      <c r="N33" s="172"/>
      <c r="O33" s="172"/>
      <c r="P33" s="52"/>
      <c r="Q33" s="57"/>
      <c r="R33" s="52"/>
      <c r="S33" s="52"/>
      <c r="T33" s="52"/>
      <c r="U33" s="52"/>
      <c r="V33" s="52"/>
      <c r="W33" s="52"/>
      <c r="X33" s="52"/>
      <c r="Y33" s="52"/>
      <c r="Z33" s="52"/>
      <c r="AA33" s="173"/>
      <c r="AB33" s="173"/>
      <c r="AC33" s="173"/>
      <c r="AD33" s="173"/>
      <c r="AE33" s="52"/>
      <c r="AF33" s="52"/>
      <c r="AG33" s="52"/>
      <c r="AH33" s="21"/>
      <c r="AI33" s="21"/>
      <c r="AJ33" s="21"/>
      <c r="AK33" s="47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21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</row>
    <row r="34" spans="1:113" x14ac:dyDescent="0.25">
      <c r="A34" s="52"/>
      <c r="B34" s="52"/>
      <c r="C34" s="52"/>
      <c r="D34" s="52"/>
      <c r="E34" s="52"/>
      <c r="F34" s="52"/>
      <c r="G34" s="52"/>
      <c r="H34" s="57"/>
      <c r="I34" s="52"/>
      <c r="J34" s="52"/>
      <c r="K34" s="52"/>
      <c r="L34" s="52"/>
      <c r="M34" s="52"/>
      <c r="N34" s="52"/>
      <c r="O34" s="52"/>
      <c r="P34" s="52"/>
      <c r="Q34" s="57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</row>
    <row r="35" spans="1:113" x14ac:dyDescent="0.25">
      <c r="A35" s="52"/>
      <c r="B35" s="52"/>
      <c r="C35" s="52"/>
      <c r="D35" s="52"/>
      <c r="E35" s="52"/>
      <c r="F35" s="52"/>
      <c r="G35" s="52"/>
      <c r="H35" s="57"/>
      <c r="I35" s="52"/>
      <c r="J35" s="52"/>
      <c r="K35" s="52"/>
      <c r="L35" s="52"/>
      <c r="M35" s="52"/>
      <c r="N35" s="52"/>
      <c r="O35" s="52"/>
      <c r="P35" s="52"/>
      <c r="Q35" s="57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21"/>
      <c r="AI35" s="21">
        <v>1</v>
      </c>
      <c r="AJ35" s="21">
        <v>2</v>
      </c>
      <c r="AK35" s="21">
        <v>3</v>
      </c>
      <c r="AL35" s="21">
        <v>4</v>
      </c>
      <c r="AM35" s="21">
        <v>5</v>
      </c>
      <c r="AN35" s="21">
        <v>6</v>
      </c>
      <c r="AO35" s="21">
        <v>7</v>
      </c>
      <c r="AP35" s="21">
        <v>8</v>
      </c>
      <c r="AQ35" s="21">
        <v>9</v>
      </c>
      <c r="AR35" s="21">
        <v>10</v>
      </c>
      <c r="AS35" s="21">
        <v>11</v>
      </c>
      <c r="AT35" s="21">
        <v>12</v>
      </c>
      <c r="AU35" s="21">
        <v>13</v>
      </c>
      <c r="AV35" s="21">
        <v>14</v>
      </c>
      <c r="AW35" s="21">
        <v>15</v>
      </c>
      <c r="AX35" s="21">
        <v>16</v>
      </c>
      <c r="AY35" s="21">
        <v>17</v>
      </c>
      <c r="AZ35" s="21">
        <v>18</v>
      </c>
      <c r="BA35" s="21">
        <v>19</v>
      </c>
      <c r="BB35" s="21">
        <v>20</v>
      </c>
      <c r="BC35" s="21">
        <v>21</v>
      </c>
      <c r="BD35" s="21">
        <v>22</v>
      </c>
      <c r="BE35" s="21">
        <v>23</v>
      </c>
      <c r="BF35" s="21">
        <v>24</v>
      </c>
      <c r="BG35" s="21">
        <v>25</v>
      </c>
      <c r="BH35" s="21">
        <v>26</v>
      </c>
      <c r="BI35" s="21">
        <v>27</v>
      </c>
      <c r="BJ35" s="21">
        <v>28</v>
      </c>
      <c r="BK35" s="21">
        <v>29</v>
      </c>
      <c r="BL35" s="21">
        <v>30</v>
      </c>
      <c r="BM35" s="21">
        <v>31</v>
      </c>
      <c r="BN35" s="21">
        <v>32</v>
      </c>
      <c r="BO35" s="21">
        <v>33</v>
      </c>
      <c r="BP35" s="21">
        <v>34</v>
      </c>
      <c r="BQ35" s="21">
        <v>35</v>
      </c>
      <c r="BR35" s="21">
        <v>36</v>
      </c>
      <c r="BS35" s="21">
        <v>37</v>
      </c>
      <c r="BT35" s="21">
        <v>38</v>
      </c>
      <c r="BU35" s="21">
        <v>39</v>
      </c>
      <c r="BV35" s="21">
        <v>40</v>
      </c>
      <c r="BW35" s="21">
        <v>41</v>
      </c>
      <c r="BX35" s="21">
        <v>42</v>
      </c>
      <c r="BY35" s="21">
        <v>43</v>
      </c>
      <c r="BZ35" s="21">
        <v>44</v>
      </c>
      <c r="CA35" s="21">
        <v>45</v>
      </c>
      <c r="CB35" s="21">
        <v>46</v>
      </c>
      <c r="CC35" s="21">
        <v>47</v>
      </c>
      <c r="CD35" s="21">
        <v>48</v>
      </c>
      <c r="CE35" s="21">
        <v>49</v>
      </c>
      <c r="CF35" s="21">
        <v>50</v>
      </c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</row>
    <row r="36" spans="1:113" x14ac:dyDescent="0.25">
      <c r="A36" s="52"/>
      <c r="B36" s="52"/>
      <c r="C36" s="52"/>
      <c r="D36" s="52">
        <f>IF(H36=H30,1,IF(H36=H31,10,IF(H36=H32,100,IF(H36=H33,1000))))</f>
        <v>1</v>
      </c>
      <c r="E36" s="52">
        <f>IF(Q36=H30,1,IF(Q36=H31,10,IF(Q36=H32,100,IF(Q36=H33,1000))))</f>
        <v>10</v>
      </c>
      <c r="F36" s="52">
        <f t="shared" ref="F36:F41" si="5">SUM(D36:E36)</f>
        <v>11</v>
      </c>
      <c r="G36" s="10">
        <v>1</v>
      </c>
      <c r="H36" s="174" t="str">
        <f>IF(H30="","",H30)</f>
        <v>EMILIA ROMAGNA</v>
      </c>
      <c r="I36" s="174"/>
      <c r="J36" s="174"/>
      <c r="K36" s="174"/>
      <c r="L36" s="174"/>
      <c r="M36" s="174"/>
      <c r="N36" s="174"/>
      <c r="O36" s="174"/>
      <c r="P36" s="52" t="s">
        <v>68</v>
      </c>
      <c r="Q36" s="174" t="str">
        <f>IF(H31="","",H31)</f>
        <v>UMBRIA</v>
      </c>
      <c r="R36" s="174"/>
      <c r="S36" s="174"/>
      <c r="T36" s="174"/>
      <c r="U36" s="174"/>
      <c r="V36" s="174"/>
      <c r="W36" s="174"/>
      <c r="X36" s="174"/>
      <c r="Y36" s="52"/>
      <c r="Z36" s="175">
        <v>9</v>
      </c>
      <c r="AA36" s="176"/>
      <c r="AB36" s="16" t="s">
        <v>69</v>
      </c>
      <c r="AC36" s="175">
        <v>4</v>
      </c>
      <c r="AD36" s="176"/>
      <c r="AE36" s="52"/>
      <c r="AF36" s="52"/>
      <c r="AG36" s="52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</row>
    <row r="37" spans="1:113" x14ac:dyDescent="0.25">
      <c r="A37" s="52"/>
      <c r="B37" s="52"/>
      <c r="C37" s="52"/>
      <c r="D37" s="52">
        <f>IF(H37=H30,1,IF(H37=H31,10,IF(H37=H32,100,IF(H37=H33,1000))))</f>
        <v>100</v>
      </c>
      <c r="E37" s="52">
        <f>IF(Q37=H30,1,IF(Q37=H31,10,IF(Q37=H32,100,IF(Q37=H33,1000))))</f>
        <v>1000</v>
      </c>
      <c r="F37" s="52">
        <f t="shared" si="5"/>
        <v>1100</v>
      </c>
      <c r="G37" s="10">
        <v>2</v>
      </c>
      <c r="H37" s="174" t="str">
        <f>IF(H32="","",H32)</f>
        <v>LAZIO</v>
      </c>
      <c r="I37" s="174"/>
      <c r="J37" s="174"/>
      <c r="K37" s="174"/>
      <c r="L37" s="174"/>
      <c r="M37" s="174"/>
      <c r="N37" s="174"/>
      <c r="O37" s="174"/>
      <c r="P37" s="52" t="s">
        <v>68</v>
      </c>
      <c r="Q37" s="174" t="str">
        <f>IF(H33="","",H33)</f>
        <v>VENETO</v>
      </c>
      <c r="R37" s="174"/>
      <c r="S37" s="174"/>
      <c r="T37" s="174"/>
      <c r="U37" s="174"/>
      <c r="V37" s="174"/>
      <c r="W37" s="174"/>
      <c r="X37" s="174"/>
      <c r="Y37" s="52"/>
      <c r="Z37" s="175">
        <v>6</v>
      </c>
      <c r="AA37" s="176"/>
      <c r="AB37" s="16" t="s">
        <v>69</v>
      </c>
      <c r="AC37" s="175">
        <v>9</v>
      </c>
      <c r="AD37" s="176"/>
      <c r="AE37" s="52"/>
      <c r="AF37" s="52"/>
      <c r="AG37" s="52"/>
      <c r="AH37" s="21"/>
      <c r="AI37" s="53" t="s">
        <v>75</v>
      </c>
      <c r="AJ37" s="53"/>
      <c r="AK37" s="31"/>
      <c r="AL37" s="28"/>
      <c r="AM37" s="28"/>
      <c r="AN37" s="29"/>
      <c r="AO37" s="166">
        <v>1</v>
      </c>
      <c r="AP37" s="166"/>
      <c r="AQ37" s="166">
        <v>2</v>
      </c>
      <c r="AR37" s="166"/>
      <c r="AS37" s="166">
        <v>3</v>
      </c>
      <c r="AT37" s="166"/>
      <c r="AU37" s="166">
        <v>4</v>
      </c>
      <c r="AV37" s="166"/>
      <c r="AW37" s="166" t="s">
        <v>16</v>
      </c>
      <c r="AX37" s="166"/>
      <c r="AY37" s="166" t="s">
        <v>70</v>
      </c>
      <c r="AZ37" s="166"/>
      <c r="BA37" s="166" t="s">
        <v>67</v>
      </c>
      <c r="BB37" s="166"/>
      <c r="BC37" s="166" t="s">
        <v>71</v>
      </c>
      <c r="BD37" s="166"/>
      <c r="BE37" s="166" t="s">
        <v>72</v>
      </c>
      <c r="BF37" s="166"/>
      <c r="BG37" s="166" t="s">
        <v>73</v>
      </c>
      <c r="BH37" s="166"/>
      <c r="BI37" s="166" t="s">
        <v>74</v>
      </c>
      <c r="BJ37" s="166"/>
      <c r="BK37" s="166">
        <v>1</v>
      </c>
      <c r="BL37" s="166"/>
      <c r="BM37" s="166">
        <v>2</v>
      </c>
      <c r="BN37" s="166"/>
      <c r="BO37" s="166">
        <v>3</v>
      </c>
      <c r="BP37" s="166"/>
      <c r="BQ37" s="166">
        <v>4</v>
      </c>
      <c r="BR37" s="166"/>
      <c r="BS37" s="166" t="s">
        <v>16</v>
      </c>
      <c r="BT37" s="166"/>
      <c r="BU37" s="166" t="s">
        <v>67</v>
      </c>
      <c r="BV37" s="166"/>
      <c r="BW37" s="166" t="s">
        <v>71</v>
      </c>
      <c r="BX37" s="166"/>
      <c r="BY37" s="166" t="s">
        <v>72</v>
      </c>
      <c r="BZ37" s="166"/>
      <c r="CA37" s="166" t="s">
        <v>73</v>
      </c>
      <c r="CB37" s="166"/>
      <c r="CC37" s="166" t="s">
        <v>74</v>
      </c>
      <c r="CD37" s="166"/>
      <c r="CE37" s="53" t="s">
        <v>76</v>
      </c>
      <c r="CF37" s="53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</row>
    <row r="38" spans="1:113" x14ac:dyDescent="0.25">
      <c r="A38" s="52"/>
      <c r="B38" s="52"/>
      <c r="C38" s="52"/>
      <c r="D38" s="52">
        <f>IF(H38=H30,1,IF(H38=H31,10,IF(H38=H32,100,IF(H38=H33,1000))))</f>
        <v>1</v>
      </c>
      <c r="E38" s="52">
        <f>IF(Q38=H30,1,IF(Q38=H31,10,IF(Q38=H32,100,IF(Q38=H33,1000))))</f>
        <v>100</v>
      </c>
      <c r="F38" s="52">
        <f t="shared" si="5"/>
        <v>101</v>
      </c>
      <c r="G38" s="10">
        <v>3</v>
      </c>
      <c r="H38" s="174" t="str">
        <f>IF(H30="","",H30)</f>
        <v>EMILIA ROMAGNA</v>
      </c>
      <c r="I38" s="174"/>
      <c r="J38" s="174"/>
      <c r="K38" s="174"/>
      <c r="L38" s="174"/>
      <c r="M38" s="174"/>
      <c r="N38" s="174"/>
      <c r="O38" s="174"/>
      <c r="P38" s="52" t="s">
        <v>68</v>
      </c>
      <c r="Q38" s="174" t="str">
        <f>IF(H32="","",H32)</f>
        <v>LAZIO</v>
      </c>
      <c r="R38" s="174"/>
      <c r="S38" s="174"/>
      <c r="T38" s="174"/>
      <c r="U38" s="174"/>
      <c r="V38" s="174"/>
      <c r="W38" s="174"/>
      <c r="X38" s="174"/>
      <c r="Y38" s="52"/>
      <c r="Z38" s="175">
        <v>9</v>
      </c>
      <c r="AA38" s="176"/>
      <c r="AB38" s="16" t="s">
        <v>69</v>
      </c>
      <c r="AC38" s="175">
        <v>8</v>
      </c>
      <c r="AD38" s="176"/>
      <c r="AE38" s="52"/>
      <c r="AF38" s="52"/>
      <c r="AG38" s="52"/>
      <c r="AH38" s="21"/>
      <c r="AI38" s="32">
        <f>CF38</f>
        <v>1</v>
      </c>
      <c r="AJ38" s="32">
        <v>4</v>
      </c>
      <c r="AK38" s="23" t="str">
        <f>H30</f>
        <v>EMILIA ROMAGNA</v>
      </c>
      <c r="AL38" s="33"/>
      <c r="AM38" s="33"/>
      <c r="AN38" s="34"/>
      <c r="AO38" s="26"/>
      <c r="AP38" s="27"/>
      <c r="AQ38" s="28">
        <f>VLOOKUP(SUM(F30,F31),F36:AD41,21,FALSE)</f>
        <v>9</v>
      </c>
      <c r="AR38" s="29">
        <f>VLOOKUP(SUM(F30,F31),F36:AD41,24,FALSE)</f>
        <v>4</v>
      </c>
      <c r="AS38" s="28">
        <f>VLOOKUP(SUM(F30,F32),F36:AD41,21,FALSE)</f>
        <v>9</v>
      </c>
      <c r="AT38" s="29">
        <f>VLOOKUP(SUM(F30,F32),F36:AD41,24,FALSE)</f>
        <v>8</v>
      </c>
      <c r="AU38" s="28">
        <f>VLOOKUP(SUM(F30,F33),$F$36:$AD$41,21,FALSE)</f>
        <v>9</v>
      </c>
      <c r="AV38" s="29">
        <f>VLOOKUP(SUM(F30,F33),F36:AD41,24,FALSE)</f>
        <v>7</v>
      </c>
      <c r="AW38" s="166">
        <f>BA38*2</f>
        <v>6</v>
      </c>
      <c r="AX38" s="166"/>
      <c r="AY38" s="166">
        <f>SUM(BA38:BD38)</f>
        <v>3</v>
      </c>
      <c r="AZ38" s="166"/>
      <c r="BA38" s="166">
        <f>SUM(IF(AQ38&gt;AR38,1,0),IF(AS38&gt;AT38,1,0),IF(AU38&gt;AV38,1,0))</f>
        <v>3</v>
      </c>
      <c r="BB38" s="166"/>
      <c r="BC38" s="166">
        <f>SUM(IF(AQ38&lt;AR38,1,0),IF(AS38&lt;AT38,1,0),IF(AU38&lt;AV38,1,0))</f>
        <v>0</v>
      </c>
      <c r="BD38" s="166"/>
      <c r="BE38" s="166">
        <f>SUM(AQ38,AS38,AU38)</f>
        <v>27</v>
      </c>
      <c r="BF38" s="166"/>
      <c r="BG38" s="166">
        <f>SUM(AR38,AT38,AV38)</f>
        <v>19</v>
      </c>
      <c r="BH38" s="166"/>
      <c r="BI38" s="166">
        <f>BE38-BG38</f>
        <v>8</v>
      </c>
      <c r="BJ38" s="166"/>
      <c r="BK38" s="26"/>
      <c r="BL38" s="27"/>
      <c r="BM38" s="28">
        <f>IF(AW38=AW39,AQ38,0)</f>
        <v>0</v>
      </c>
      <c r="BN38" s="29">
        <f>IF(AW38=AW39,AR38,0)</f>
        <v>0</v>
      </c>
      <c r="BO38" s="28">
        <f>IF(AW38=AW40,AS38,0)</f>
        <v>0</v>
      </c>
      <c r="BP38" s="29">
        <f>IF(AW38=AW40,AT38,0)</f>
        <v>0</v>
      </c>
      <c r="BQ38" s="28">
        <f>IF(AW38=AW41,AU38,0)</f>
        <v>0</v>
      </c>
      <c r="BR38" s="29">
        <f>IF(AW38=AW41,AV38,0)</f>
        <v>0</v>
      </c>
      <c r="BS38" s="166">
        <f>BU38*2</f>
        <v>0</v>
      </c>
      <c r="BT38" s="166"/>
      <c r="BU38" s="166">
        <f>SUM(IF(BM38&gt;BN38,1,0),IF(BO38&gt;BP38,1,0),IF(BQ38&gt;BR38,1,0))</f>
        <v>0</v>
      </c>
      <c r="BV38" s="166"/>
      <c r="BW38" s="166">
        <f>SUM(IF(BQ38&lt;BR38,1,0),IF(BM38&lt;BN38,1,0),IF(BO38&lt;BP38,1,0))</f>
        <v>0</v>
      </c>
      <c r="BX38" s="166"/>
      <c r="BY38" s="166">
        <f>SUM(BM38,BO38,BQ38)</f>
        <v>0</v>
      </c>
      <c r="BZ38" s="166"/>
      <c r="CA38" s="166">
        <f>SUM(BN38,BP38,BR38)</f>
        <v>0</v>
      </c>
      <c r="CB38" s="166"/>
      <c r="CC38" s="166">
        <f>BY38-CA38</f>
        <v>0</v>
      </c>
      <c r="CD38" s="166"/>
      <c r="CE38" s="53">
        <f>AJ41-AA30</f>
        <v>1</v>
      </c>
      <c r="CF38" s="53">
        <f>RANK(CG38,CG38:CQ41,0)</f>
        <v>1</v>
      </c>
      <c r="CG38" s="170">
        <f>SUM(AW38*100000000000,BS38*1000000000,CC38*10000000,BY38*100000,BI38*1000,BE38*10,CE38,AJ38)</f>
        <v>600000008275</v>
      </c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</row>
    <row r="39" spans="1:113" x14ac:dyDescent="0.25">
      <c r="A39" s="52"/>
      <c r="B39" s="52"/>
      <c r="C39" s="52"/>
      <c r="D39" s="52">
        <f>IF(H39=H30,1,IF(H39=H31,10,IF(H39=H32,100,IF(H39=H33,1000))))</f>
        <v>10</v>
      </c>
      <c r="E39" s="52">
        <f>IF(Q39=H30,1,IF(Q39=H31,10,IF(Q39=H32,100,IF(Q39=H33,1000))))</f>
        <v>1000</v>
      </c>
      <c r="F39" s="52">
        <f t="shared" si="5"/>
        <v>1010</v>
      </c>
      <c r="G39" s="10">
        <v>4</v>
      </c>
      <c r="H39" s="174" t="str">
        <f>IF(H31="","",H31)</f>
        <v>UMBRIA</v>
      </c>
      <c r="I39" s="174"/>
      <c r="J39" s="174"/>
      <c r="K39" s="174"/>
      <c r="L39" s="174"/>
      <c r="M39" s="174"/>
      <c r="N39" s="174"/>
      <c r="O39" s="174"/>
      <c r="P39" s="52" t="s">
        <v>68</v>
      </c>
      <c r="Q39" s="174" t="str">
        <f>IF(H33="","",H33)</f>
        <v>VENETO</v>
      </c>
      <c r="R39" s="174"/>
      <c r="S39" s="174"/>
      <c r="T39" s="174"/>
      <c r="U39" s="174"/>
      <c r="V39" s="174"/>
      <c r="W39" s="174"/>
      <c r="X39" s="174"/>
      <c r="Y39" s="52"/>
      <c r="Z39" s="175">
        <v>9</v>
      </c>
      <c r="AA39" s="176"/>
      <c r="AB39" s="16" t="s">
        <v>69</v>
      </c>
      <c r="AC39" s="175">
        <v>8</v>
      </c>
      <c r="AD39" s="176"/>
      <c r="AE39" s="52"/>
      <c r="AF39" s="52"/>
      <c r="AG39" s="52"/>
      <c r="AH39" s="21"/>
      <c r="AI39" s="32">
        <f>CF39</f>
        <v>2</v>
      </c>
      <c r="AJ39" s="32">
        <v>3</v>
      </c>
      <c r="AK39" s="24" t="str">
        <f>H31</f>
        <v>UMBRIA</v>
      </c>
      <c r="AL39" s="35"/>
      <c r="AM39" s="35"/>
      <c r="AN39" s="36"/>
      <c r="AO39" s="28">
        <f>VLOOKUP(SUM(F30,F31),F36:AD41,24,FALSE)</f>
        <v>4</v>
      </c>
      <c r="AP39" s="29">
        <f>VLOOKUP(SUM(F30,F31),F36:AD41,21,FALSE)</f>
        <v>9</v>
      </c>
      <c r="AQ39" s="30"/>
      <c r="AR39" s="27"/>
      <c r="AS39" s="28">
        <f>VLOOKUP(SUM(F31,F32),F36:AD41,21,FALSE)</f>
        <v>9</v>
      </c>
      <c r="AT39" s="29">
        <f>VLOOKUP(SUM(F31,F32),F36:AD41,24,FALSE)</f>
        <v>5</v>
      </c>
      <c r="AU39" s="28">
        <f>VLOOKUP(SUM(F31,F33),$F$36:$AD$41,21,FALSE)</f>
        <v>9</v>
      </c>
      <c r="AV39" s="29">
        <f>VLOOKUP(SUM(F31,F33),F36:AD41,24,FALSE)</f>
        <v>8</v>
      </c>
      <c r="AW39" s="166">
        <f t="shared" ref="AW39:AW41" si="6">BA39*2</f>
        <v>4</v>
      </c>
      <c r="AX39" s="166"/>
      <c r="AY39" s="166">
        <f t="shared" ref="AY39:AY41" si="7">SUM(BA39:BD39)</f>
        <v>3</v>
      </c>
      <c r="AZ39" s="166"/>
      <c r="BA39" s="166">
        <f>SUM(IF(AO39&gt;AP39,1,0),IF(AS39&gt;AT39,1,0),IF(AU39&gt;AV39,1,0))</f>
        <v>2</v>
      </c>
      <c r="BB39" s="166"/>
      <c r="BC39" s="166">
        <f>SUM(IF(AO39&lt;AP39,1,0),IF(AS39&lt;AT39,1,0),IF(AU39&lt;AV39,1,0))</f>
        <v>1</v>
      </c>
      <c r="BD39" s="166"/>
      <c r="BE39" s="166">
        <f>SUM(AO39,AS39,AU39)</f>
        <v>22</v>
      </c>
      <c r="BF39" s="166"/>
      <c r="BG39" s="166">
        <f>SUM(AP39,AT39,AV39)</f>
        <v>22</v>
      </c>
      <c r="BH39" s="166"/>
      <c r="BI39" s="166">
        <f t="shared" ref="BI39:BI41" si="8">BE39-BG39</f>
        <v>0</v>
      </c>
      <c r="BJ39" s="166"/>
      <c r="BK39" s="28">
        <f>IF(AW38=AW39,AO39,0)</f>
        <v>0</v>
      </c>
      <c r="BL39" s="29">
        <f>IF(AW38=AW39,AP39,0)</f>
        <v>0</v>
      </c>
      <c r="BM39" s="30"/>
      <c r="BN39" s="27"/>
      <c r="BO39" s="28">
        <f>IF(AW39=AW40,AS39,0)</f>
        <v>0</v>
      </c>
      <c r="BP39" s="29">
        <f>IF(AW39=AW40,AT39,0)</f>
        <v>0</v>
      </c>
      <c r="BQ39" s="28">
        <f>IF(AW39=AW41,AU39,0)</f>
        <v>0</v>
      </c>
      <c r="BR39" s="29">
        <f>IF(AW39=AW41,AV39,0)</f>
        <v>0</v>
      </c>
      <c r="BS39" s="166">
        <f t="shared" ref="BS39:BS41" si="9">BU39*2</f>
        <v>0</v>
      </c>
      <c r="BT39" s="166"/>
      <c r="BU39" s="166">
        <f>SUM(IF(BK39&gt;BL39,1,0),IF(BO39&gt;BP39,1,0),IF(BQ39&gt;BR39,1,0))</f>
        <v>0</v>
      </c>
      <c r="BV39" s="166"/>
      <c r="BW39" s="166">
        <f>SUM(IF(BK39&lt;BL39,1,0),IF(BQ39&lt;BR39,1,0),IF(BO39&lt;BP39,1,0))</f>
        <v>0</v>
      </c>
      <c r="BX39" s="166"/>
      <c r="BY39" s="166">
        <f>SUM(BK39,BO39,BQ39)</f>
        <v>0</v>
      </c>
      <c r="BZ39" s="166"/>
      <c r="CA39" s="166">
        <f>SUM(BL39,BP39,BR39)</f>
        <v>0</v>
      </c>
      <c r="CB39" s="166"/>
      <c r="CC39" s="166">
        <f>BY39-CA39</f>
        <v>0</v>
      </c>
      <c r="CD39" s="166"/>
      <c r="CE39" s="53">
        <f>AJ41-AA31</f>
        <v>1</v>
      </c>
      <c r="CF39" s="53">
        <f>RANK(CG39,CG38:CQ41,0)</f>
        <v>2</v>
      </c>
      <c r="CG39" s="170">
        <f>SUM(AW39*100000000000,BS39*1000000000,CC39*10000000,BY39*100000,BI39*1000,BE39*10,CE39,AJ39)</f>
        <v>400000000224</v>
      </c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</row>
    <row r="40" spans="1:113" x14ac:dyDescent="0.25">
      <c r="A40" s="52"/>
      <c r="B40" s="52"/>
      <c r="C40" s="52"/>
      <c r="D40" s="52">
        <f>IF(H40=H30,1,IF(H40=H31,10,IF(H40=H32,100,IF(H40=H33,1000))))</f>
        <v>1</v>
      </c>
      <c r="E40" s="52">
        <f>IF(Q40=H30,1,IF(Q40=H31,10,IF(Q40=H32,100,IF(Q40=H33,1000))))</f>
        <v>1000</v>
      </c>
      <c r="F40" s="52">
        <f t="shared" si="5"/>
        <v>1001</v>
      </c>
      <c r="G40" s="10">
        <v>5</v>
      </c>
      <c r="H40" s="174" t="str">
        <f>IF(H30="","",H30)</f>
        <v>EMILIA ROMAGNA</v>
      </c>
      <c r="I40" s="174"/>
      <c r="J40" s="174"/>
      <c r="K40" s="174"/>
      <c r="L40" s="174"/>
      <c r="M40" s="174"/>
      <c r="N40" s="174"/>
      <c r="O40" s="174"/>
      <c r="P40" s="52" t="s">
        <v>68</v>
      </c>
      <c r="Q40" s="174" t="str">
        <f>IF(H33="","",H33)</f>
        <v>VENETO</v>
      </c>
      <c r="R40" s="174"/>
      <c r="S40" s="174"/>
      <c r="T40" s="174"/>
      <c r="U40" s="174"/>
      <c r="V40" s="174"/>
      <c r="W40" s="174"/>
      <c r="X40" s="174"/>
      <c r="Y40" s="52"/>
      <c r="Z40" s="175">
        <v>9</v>
      </c>
      <c r="AA40" s="176"/>
      <c r="AB40" s="16" t="s">
        <v>69</v>
      </c>
      <c r="AC40" s="175">
        <v>7</v>
      </c>
      <c r="AD40" s="176"/>
      <c r="AE40" s="52"/>
      <c r="AF40" s="52"/>
      <c r="AG40" s="52"/>
      <c r="AH40" s="21"/>
      <c r="AI40" s="32">
        <f>CF40</f>
        <v>4</v>
      </c>
      <c r="AJ40" s="32">
        <v>2</v>
      </c>
      <c r="AK40" s="24" t="str">
        <f>H32</f>
        <v>LAZIO</v>
      </c>
      <c r="AL40" s="35"/>
      <c r="AM40" s="35"/>
      <c r="AN40" s="36"/>
      <c r="AO40" s="28">
        <f>VLOOKUP(SUM(F30,F32),F36:AD41,24,FALSE)</f>
        <v>8</v>
      </c>
      <c r="AP40" s="29">
        <f>VLOOKUP(SUM(F30,F32),F36:AD41,21,FALSE)</f>
        <v>9</v>
      </c>
      <c r="AQ40" s="28">
        <f>VLOOKUP(SUM(F31,F32),F36:AD41,24,FALSE)</f>
        <v>5</v>
      </c>
      <c r="AR40" s="29">
        <f>VLOOKUP(SUM(F31,F32),F36:AD41,21,FALSE)</f>
        <v>9</v>
      </c>
      <c r="AS40" s="30"/>
      <c r="AT40" s="27"/>
      <c r="AU40" s="28">
        <f>VLOOKUP(SUM(F32,F33),$F$36:$AD$41,21,FALSE)</f>
        <v>6</v>
      </c>
      <c r="AV40" s="29">
        <f>VLOOKUP(SUM(F32,F33),F36:AD41,24,FALSE)</f>
        <v>9</v>
      </c>
      <c r="AW40" s="166">
        <f t="shared" si="6"/>
        <v>0</v>
      </c>
      <c r="AX40" s="166"/>
      <c r="AY40" s="166">
        <f t="shared" si="7"/>
        <v>3</v>
      </c>
      <c r="AZ40" s="166"/>
      <c r="BA40" s="166">
        <f>SUM(IF(AQ40&gt;AR40,1,0),IF(AO40&gt;AP40,1,0),IF(AU40&gt;AV40,1,0))</f>
        <v>0</v>
      </c>
      <c r="BB40" s="166"/>
      <c r="BC40" s="166">
        <f>SUM(IF(AQ40&lt;AR40,1,0),IF(AO40&lt;AP40,1,0),IF(AU40&lt;AV40,1,0))</f>
        <v>3</v>
      </c>
      <c r="BD40" s="166"/>
      <c r="BE40" s="166">
        <f>SUM(AO40,AQ40,AU40)</f>
        <v>19</v>
      </c>
      <c r="BF40" s="166"/>
      <c r="BG40" s="166">
        <f>SUM(AP40,AR40,AV40)</f>
        <v>27</v>
      </c>
      <c r="BH40" s="166"/>
      <c r="BI40" s="166">
        <f t="shared" si="8"/>
        <v>-8</v>
      </c>
      <c r="BJ40" s="166"/>
      <c r="BK40" s="28">
        <f>IF(AW38=AW40,AO40,0)</f>
        <v>0</v>
      </c>
      <c r="BL40" s="29">
        <f>IF(AW38=AW40,AP40,0)</f>
        <v>0</v>
      </c>
      <c r="BM40" s="28">
        <f>IF(AW39=AW40,AQ40,0)</f>
        <v>0</v>
      </c>
      <c r="BN40" s="29">
        <f>IF(AW39=AW40,AR40,0)</f>
        <v>0</v>
      </c>
      <c r="BO40" s="30"/>
      <c r="BP40" s="27"/>
      <c r="BQ40" s="28">
        <f>IF(AW40=AW41,AU40,0)</f>
        <v>0</v>
      </c>
      <c r="BR40" s="29">
        <f>IF(AW40=AW41,AV40,0)</f>
        <v>0</v>
      </c>
      <c r="BS40" s="166">
        <f t="shared" si="9"/>
        <v>0</v>
      </c>
      <c r="BT40" s="166"/>
      <c r="BU40" s="166">
        <f>SUM(IF(BM40&gt;BN40,1,0),IF(BK40&gt;BL40,1,0),IF(BQ40&gt;BR40,1,0))</f>
        <v>0</v>
      </c>
      <c r="BV40" s="166"/>
      <c r="BW40" s="166">
        <f>SUM(IF(BK40&lt;BL40,1,0),IF(BM40&lt;BN40,1,0),IF(BQ40&lt;BR40,1,0))</f>
        <v>0</v>
      </c>
      <c r="BX40" s="166"/>
      <c r="BY40" s="166">
        <f>SUM(BK40,BM40,BQ40)</f>
        <v>0</v>
      </c>
      <c r="BZ40" s="166"/>
      <c r="CA40" s="166">
        <f>SUM(BL40,BN40,BR40)</f>
        <v>0</v>
      </c>
      <c r="CB40" s="166"/>
      <c r="CC40" s="166">
        <f>BY40-CA40</f>
        <v>0</v>
      </c>
      <c r="CD40" s="166"/>
      <c r="CE40" s="53">
        <f>AJ41-AA32</f>
        <v>1</v>
      </c>
      <c r="CF40" s="53">
        <f>RANK(CG40,CG38:CQ41,0)</f>
        <v>4</v>
      </c>
      <c r="CG40" s="170">
        <f>SUM(AW40*100000000000,BS40*1000000000,CC40*10000000,BY40*100000,BI40*1000,BE40*10,CE40,AJ40)</f>
        <v>-7807</v>
      </c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</row>
    <row r="41" spans="1:113" x14ac:dyDescent="0.25">
      <c r="A41" s="52"/>
      <c r="B41" s="52"/>
      <c r="C41" s="52"/>
      <c r="D41" s="52">
        <f>IF(H41=H30,1,IF(H41=H31,10,IF(H41=H32,100,IF(H41=H33,1000))))</f>
        <v>10</v>
      </c>
      <c r="E41" s="52">
        <f>IF(Q41=H30,1,IF(Q41=H31,10,IF(Q41=H32,100,IF(Q41=H33,1000))))</f>
        <v>100</v>
      </c>
      <c r="F41" s="52">
        <f t="shared" si="5"/>
        <v>110</v>
      </c>
      <c r="G41" s="10">
        <v>6</v>
      </c>
      <c r="H41" s="174" t="str">
        <f>IF(H31="","",H31)</f>
        <v>UMBRIA</v>
      </c>
      <c r="I41" s="174"/>
      <c r="J41" s="174"/>
      <c r="K41" s="174"/>
      <c r="L41" s="174"/>
      <c r="M41" s="174"/>
      <c r="N41" s="174"/>
      <c r="O41" s="174"/>
      <c r="P41" s="52" t="s">
        <v>68</v>
      </c>
      <c r="Q41" s="174" t="str">
        <f>IF(H32="","",H32)</f>
        <v>LAZIO</v>
      </c>
      <c r="R41" s="174"/>
      <c r="S41" s="174"/>
      <c r="T41" s="174"/>
      <c r="U41" s="174"/>
      <c r="V41" s="174"/>
      <c r="W41" s="174"/>
      <c r="X41" s="174"/>
      <c r="Y41" s="52"/>
      <c r="Z41" s="175">
        <v>9</v>
      </c>
      <c r="AA41" s="176"/>
      <c r="AB41" s="16" t="s">
        <v>69</v>
      </c>
      <c r="AC41" s="175">
        <v>5</v>
      </c>
      <c r="AD41" s="176"/>
      <c r="AE41" s="52"/>
      <c r="AF41" s="52"/>
      <c r="AG41" s="52"/>
      <c r="AH41" s="21"/>
      <c r="AI41" s="37">
        <f>CF41</f>
        <v>3</v>
      </c>
      <c r="AJ41" s="37">
        <v>1</v>
      </c>
      <c r="AK41" s="25" t="str">
        <f>H33</f>
        <v>VENETO</v>
      </c>
      <c r="AL41" s="38"/>
      <c r="AM41" s="38"/>
      <c r="AN41" s="39"/>
      <c r="AO41" s="28">
        <f>VLOOKUP(SUM(F30,F33),F36:AD41,24,FALSE)</f>
        <v>7</v>
      </c>
      <c r="AP41" s="29">
        <f>VLOOKUP(SUM(F30,F33),F36:AD41,21,FALSE)</f>
        <v>9</v>
      </c>
      <c r="AQ41" s="28">
        <f>VLOOKUP(SUM(F31,F33),F36:AD41,24,FALSE)</f>
        <v>8</v>
      </c>
      <c r="AR41" s="29">
        <f>VLOOKUP(SUM(F31,F33),F36:AD41,21,FALSE)</f>
        <v>9</v>
      </c>
      <c r="AS41" s="28">
        <f>VLOOKUP(SUM(F32,F33),F36:AD41,24,FALSE)</f>
        <v>9</v>
      </c>
      <c r="AT41" s="29">
        <f>VLOOKUP(SUM(F32,F33),F36:AD41,21,FALSE)</f>
        <v>6</v>
      </c>
      <c r="AU41" s="30"/>
      <c r="AV41" s="27"/>
      <c r="AW41" s="166">
        <f t="shared" si="6"/>
        <v>2</v>
      </c>
      <c r="AX41" s="166"/>
      <c r="AY41" s="166">
        <f t="shared" si="7"/>
        <v>3</v>
      </c>
      <c r="AZ41" s="166"/>
      <c r="BA41" s="166">
        <f>SUM(IF(AQ41&gt;AR41,1,0),IF(AS41&gt;AT41,1,0),IF(AO41&gt;AP41,1,0))</f>
        <v>1</v>
      </c>
      <c r="BB41" s="166"/>
      <c r="BC41" s="166">
        <f>SUM(IF(AQ41&lt;AR41,1,0),IF(AS41&lt;AT41,1,0),IF(AO41&lt;AP41,1,0))</f>
        <v>2</v>
      </c>
      <c r="BD41" s="166"/>
      <c r="BE41" s="166">
        <f>SUM(AO41,AQ41,AS41)</f>
        <v>24</v>
      </c>
      <c r="BF41" s="166"/>
      <c r="BG41" s="166">
        <f>SUM(AP41,AR41,AT41)</f>
        <v>24</v>
      </c>
      <c r="BH41" s="166"/>
      <c r="BI41" s="166">
        <f t="shared" si="8"/>
        <v>0</v>
      </c>
      <c r="BJ41" s="166"/>
      <c r="BK41" s="28">
        <f>IF(AW38=AW41,AO41,0)</f>
        <v>0</v>
      </c>
      <c r="BL41" s="29">
        <f>IF(AW38=AW41,AP41,0)</f>
        <v>0</v>
      </c>
      <c r="BM41" s="28">
        <f>IF(AW39=AW41,AQ41,0)</f>
        <v>0</v>
      </c>
      <c r="BN41" s="29">
        <f>IF(AW39=AW41,AR41,0)</f>
        <v>0</v>
      </c>
      <c r="BO41" s="28">
        <f>IF(AW40=AW41,AS41,0)</f>
        <v>0</v>
      </c>
      <c r="BP41" s="29">
        <f>IF(AW40=AW41,AT41,0)</f>
        <v>0</v>
      </c>
      <c r="BQ41" s="30"/>
      <c r="BR41" s="27"/>
      <c r="BS41" s="166">
        <f t="shared" si="9"/>
        <v>0</v>
      </c>
      <c r="BT41" s="166"/>
      <c r="BU41" s="166">
        <f>SUM(IF(BM41&gt;BN41,1,0),IF(BO41&gt;BP41,1,0),IF(BK41&gt;BL41,1,0))</f>
        <v>0</v>
      </c>
      <c r="BV41" s="166"/>
      <c r="BW41" s="166">
        <f>SUM(IF(BK41&lt;BL41,1,0),IF(BM41&lt;BN41,1,0),IF(BO41&lt;BP41,1,0))</f>
        <v>0</v>
      </c>
      <c r="BX41" s="166"/>
      <c r="BY41" s="166">
        <f>SUM(BK41,BM41,BO41)</f>
        <v>0</v>
      </c>
      <c r="BZ41" s="166"/>
      <c r="CA41" s="166">
        <f>SUM(BL41,BN41,BP41)</f>
        <v>0</v>
      </c>
      <c r="CB41" s="166"/>
      <c r="CC41" s="166">
        <f>BY41-CA41</f>
        <v>0</v>
      </c>
      <c r="CD41" s="166"/>
      <c r="CE41" s="53">
        <f>AJ41-AA33</f>
        <v>1</v>
      </c>
      <c r="CF41" s="53">
        <f>RANK(CG41,CG38:CQ41,0)</f>
        <v>3</v>
      </c>
      <c r="CG41" s="170">
        <f>SUM(AW41*100000000000,BS41*1000000000,CC41*10000000,BY41*100000,BI41*1000,BE41*10,CE41,AJ41)</f>
        <v>200000000242</v>
      </c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</row>
    <row r="42" spans="1:113" x14ac:dyDescent="0.25">
      <c r="A42" s="52"/>
      <c r="B42" s="52"/>
      <c r="C42" s="52"/>
      <c r="D42" s="52"/>
      <c r="E42" s="52"/>
      <c r="F42" s="52"/>
      <c r="G42" s="52"/>
      <c r="H42" s="57"/>
      <c r="I42" s="52"/>
      <c r="J42" s="52"/>
      <c r="K42" s="52"/>
      <c r="L42" s="52"/>
      <c r="M42" s="52"/>
      <c r="N42" s="52"/>
      <c r="O42" s="52"/>
      <c r="P42" s="52"/>
      <c r="Q42" s="57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</row>
    <row r="43" spans="1:113" x14ac:dyDescent="0.25">
      <c r="A43" s="52"/>
      <c r="B43" s="52"/>
      <c r="C43" s="52"/>
      <c r="D43" s="52"/>
      <c r="E43" s="52"/>
      <c r="F43" s="52"/>
      <c r="G43" s="183" t="s">
        <v>88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5"/>
      <c r="AE43" s="52"/>
      <c r="AF43" s="52"/>
      <c r="AG43" s="52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</row>
    <row r="44" spans="1:113" x14ac:dyDescent="0.25">
      <c r="A44" s="52"/>
      <c r="B44" s="52"/>
      <c r="C44" s="52"/>
      <c r="D44" s="52"/>
      <c r="E44" s="52"/>
      <c r="F44" s="52"/>
      <c r="G44" s="52"/>
      <c r="H44" s="57"/>
      <c r="I44" s="52"/>
      <c r="J44" s="52"/>
      <c r="K44" s="52"/>
      <c r="L44" s="52"/>
      <c r="M44" s="52"/>
      <c r="N44" s="52"/>
      <c r="O44" s="52"/>
      <c r="P44" s="52"/>
      <c r="Q44" s="57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</row>
    <row r="45" spans="1:113" x14ac:dyDescent="0.25">
      <c r="A45" s="52"/>
      <c r="B45" s="52"/>
      <c r="C45" s="52"/>
      <c r="D45" s="52"/>
      <c r="E45" s="52"/>
      <c r="F45" s="52"/>
      <c r="G45" s="52"/>
      <c r="H45" s="57"/>
      <c r="I45" s="52"/>
      <c r="J45" s="52"/>
      <c r="K45" s="52"/>
      <c r="L45" s="52"/>
      <c r="M45" s="52"/>
      <c r="N45" s="52"/>
      <c r="O45" s="52"/>
      <c r="P45" s="168" t="s">
        <v>82</v>
      </c>
      <c r="Q45" s="168"/>
      <c r="R45" s="54" t="s">
        <v>38</v>
      </c>
      <c r="S45" s="54" t="s">
        <v>77</v>
      </c>
      <c r="T45" s="54" t="s">
        <v>78</v>
      </c>
      <c r="U45" s="169" t="s">
        <v>72</v>
      </c>
      <c r="V45" s="169"/>
      <c r="W45" s="169" t="s">
        <v>73</v>
      </c>
      <c r="X45" s="169"/>
      <c r="Y45" s="169" t="s">
        <v>74</v>
      </c>
      <c r="Z45" s="169"/>
      <c r="AA45" s="52"/>
      <c r="AB45" s="52"/>
      <c r="AC45" s="52"/>
      <c r="AD45" s="52"/>
      <c r="AE45" s="52"/>
      <c r="AF45" s="52"/>
      <c r="AG45" s="52"/>
      <c r="AH45" s="21"/>
      <c r="AI45" s="22" t="str">
        <f>H23</f>
        <v>MARCHE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>
        <f>G23</f>
        <v>1</v>
      </c>
      <c r="AT45" s="21">
        <f>S23</f>
        <v>3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</row>
    <row r="46" spans="1:113" x14ac:dyDescent="0.25">
      <c r="A46" s="52"/>
      <c r="B46" s="52"/>
      <c r="C46" s="52"/>
      <c r="D46" s="52"/>
      <c r="E46" s="52"/>
      <c r="F46" s="52"/>
      <c r="G46" s="51">
        <v>1</v>
      </c>
      <c r="H46" s="177" t="str">
        <f>IF(ISNA(VLOOKUP(G46,AI38:BJ41,3,FALSE)),"",VLOOKUP(G46,AI38:BJ41,3,FALSE))</f>
        <v>EMILIA ROMAGNA</v>
      </c>
      <c r="I46" s="177"/>
      <c r="J46" s="177"/>
      <c r="K46" s="177"/>
      <c r="L46" s="177"/>
      <c r="M46" s="177"/>
      <c r="N46" s="177"/>
      <c r="O46" s="177"/>
      <c r="P46" s="168">
        <f>IF(H46="","",IF(AND(Z36="",AC36="",Z37="",AC37=""),"",VLOOKUP(G46,AI38:BJ41,15,FALSE)))</f>
        <v>6</v>
      </c>
      <c r="Q46" s="168"/>
      <c r="R46" s="51">
        <f>IF(H46="","",IF(AND(Z36="",AC36="",Z37="",AC37=""),"",VLOOKUP(G46,AI38:BJ41,17,FALSE)))</f>
        <v>3</v>
      </c>
      <c r="S46" s="51">
        <f>IF(H46="","",IF(AND(Z36="",AC36="",Z37="",AC37=""),"",VLOOKUP(G46,AI38:BJ41,19,FALSE)))</f>
        <v>3</v>
      </c>
      <c r="T46" s="51">
        <f>IF(H46="","",IF(AND(Z36="",AC36="",Z37="",AC37=""),"",VLOOKUP(G46,AI38:BJ41,21,FALSE)))</f>
        <v>0</v>
      </c>
      <c r="U46" s="173">
        <f>IF(H46="","",IF(AND(Z36="",AC36="",Z37="",AC37=""),"",VLOOKUP(G46,AI38:BJ41,23,FALSE)))</f>
        <v>27</v>
      </c>
      <c r="V46" s="173"/>
      <c r="W46" s="173">
        <f>IF(H46="","",IF(AND(Z36="",AC36="",Z37="",AC37=""),"",VLOOKUP(G46,AI38:BJ41,25,FALSE)))</f>
        <v>19</v>
      </c>
      <c r="X46" s="173"/>
      <c r="Y46" s="173">
        <f>IF(H46="","",IF(AND(Z36="",AC36="",Z37="",AC37=""),"",VLOOKUP(G46,AI38:BJ41,27,FALSE)))</f>
        <v>8</v>
      </c>
      <c r="Z46" s="173"/>
      <c r="AA46" s="52"/>
      <c r="AB46" s="52"/>
      <c r="AC46" s="52"/>
      <c r="AD46" s="52"/>
      <c r="AE46" s="52"/>
      <c r="AF46" s="52"/>
      <c r="AG46" s="52"/>
      <c r="AH46" s="21"/>
      <c r="AI46" s="22" t="str">
        <f>H24</f>
        <v>LOMBARDIA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>
        <f>G24</f>
        <v>2</v>
      </c>
      <c r="AT46" s="21">
        <f>S24</f>
        <v>2</v>
      </c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</row>
    <row r="47" spans="1:113" x14ac:dyDescent="0.25">
      <c r="A47" s="52"/>
      <c r="B47" s="52"/>
      <c r="C47" s="52"/>
      <c r="D47" s="52"/>
      <c r="E47" s="52"/>
      <c r="F47" s="52"/>
      <c r="G47" s="51">
        <v>2</v>
      </c>
      <c r="H47" s="177" t="str">
        <f>IF(ISNA(VLOOKUP(G47,AI38:BJ41,3,FALSE)),"",VLOOKUP(G47,AI38:BJ41,3,FALSE))</f>
        <v>UMBRIA</v>
      </c>
      <c r="I47" s="177"/>
      <c r="J47" s="177"/>
      <c r="K47" s="177"/>
      <c r="L47" s="177"/>
      <c r="M47" s="177"/>
      <c r="N47" s="177"/>
      <c r="O47" s="177"/>
      <c r="P47" s="168">
        <f>IF(H47="","",IF(AND(Z36="",AC36="",Z37="",AC37=""),"",VLOOKUP(G47,AI38:BJ41,15,FALSE)))</f>
        <v>4</v>
      </c>
      <c r="Q47" s="168"/>
      <c r="R47" s="51">
        <f>IF(H47="","",IF(AND(Z36="",AC36="",Z37="",AC37=""),"",VLOOKUP(G47,AI38:BJ41,17,FALSE)))</f>
        <v>3</v>
      </c>
      <c r="S47" s="51">
        <f>IF(H47="","",IF(AND(Z36="",AC36="",Z37="",AC37=""),"",VLOOKUP(G47,AI38:BJ41,19,FALSE)))</f>
        <v>2</v>
      </c>
      <c r="T47" s="51">
        <f>IF(H47="","",IF(AND(Z36="",AC36="",Z37="",AC37=""),"",VLOOKUP(G47,AI38:BJ41,21,FALSE)))</f>
        <v>1</v>
      </c>
      <c r="U47" s="173">
        <f>IF(H47="","",IF(AND(Z36="",AC36="",Z37="",AC37=""),"",VLOOKUP(G47,AI38:BJ41,23,FALSE)))</f>
        <v>22</v>
      </c>
      <c r="V47" s="173"/>
      <c r="W47" s="173">
        <f>IF(H47="","",IF(AND(Z36="",AC36="",Z37="",AC37=""),"",VLOOKUP(G47,AI38:BJ41,25,FALSE)))</f>
        <v>22</v>
      </c>
      <c r="X47" s="173"/>
      <c r="Y47" s="173">
        <f>IF(H47="","",IF(AND(Z36="",AC36="",Z37="",AC37=""),"",VLOOKUP(G47,AI38:BJ41,27,FALSE)))</f>
        <v>0</v>
      </c>
      <c r="Z47" s="173"/>
      <c r="AA47" s="52"/>
      <c r="AB47" s="52"/>
      <c r="AC47" s="52"/>
      <c r="AD47" s="52"/>
      <c r="AE47" s="52"/>
      <c r="AF47" s="52"/>
      <c r="AG47" s="52"/>
      <c r="AH47" s="21"/>
      <c r="AI47" s="22" t="str">
        <f>H25</f>
        <v>FRIULI VENEZIA GIULIA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>
        <f>G25</f>
        <v>3</v>
      </c>
      <c r="AT47" s="21">
        <f>S25</f>
        <v>1</v>
      </c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</row>
    <row r="48" spans="1:113" x14ac:dyDescent="0.25">
      <c r="A48" s="52"/>
      <c r="B48" s="52"/>
      <c r="C48" s="52"/>
      <c r="D48" s="52"/>
      <c r="E48" s="52"/>
      <c r="F48" s="52"/>
      <c r="G48" s="51">
        <v>3</v>
      </c>
      <c r="H48" s="177" t="str">
        <f>IF(ISNA(VLOOKUP(G48,AI38:BJ41,3,FALSE)),"",VLOOKUP(G48,AI38:BJ41,3,FALSE))</f>
        <v>VENETO</v>
      </c>
      <c r="I48" s="177"/>
      <c r="J48" s="177"/>
      <c r="K48" s="177"/>
      <c r="L48" s="177"/>
      <c r="M48" s="177"/>
      <c r="N48" s="177"/>
      <c r="O48" s="177"/>
      <c r="P48" s="168">
        <f>IF(H48="","",IF(AND(Z36="",AC36="",Z37="",AC37=""),"",VLOOKUP(G48,AI38:BJ41,15,FALSE)))</f>
        <v>2</v>
      </c>
      <c r="Q48" s="168"/>
      <c r="R48" s="51">
        <f>IF(H48="","",IF(AND(Z36="",AC36="",Z37="",AC37=""),"",VLOOKUP(G48,AI38:BJ41,17,FALSE)))</f>
        <v>3</v>
      </c>
      <c r="S48" s="51">
        <f>IF(H48="","",IF(AND(Z36="",AC36="",Z37="",AC37=""),"",VLOOKUP(G48,AI38:BJ41,19,FALSE)))</f>
        <v>1</v>
      </c>
      <c r="T48" s="51">
        <f>IF(H48="","",IF(AND(Z36="",AC36="",Z37="",AC37=""),"",VLOOKUP(G48,AI38:BJ41,21,FALSE)))</f>
        <v>2</v>
      </c>
      <c r="U48" s="173">
        <f>IF(H48="","",IF(AND(Z36="",AC36="",Z37="",AC37=""),"",VLOOKUP(G48,AI38:BJ41,23,FALSE)))</f>
        <v>24</v>
      </c>
      <c r="V48" s="173"/>
      <c r="W48" s="173">
        <f>IF(H48="","",IF(AND(Z36="",AC36="",Z37="",AC37=""),"",VLOOKUP(G48,AI38:BJ41,25,FALSE)))</f>
        <v>24</v>
      </c>
      <c r="X48" s="173"/>
      <c r="Y48" s="173">
        <f>IF(H48="","",IF(AND(Z36="",AC36="",Z37="",AC37=""),"",VLOOKUP(G48,AI38:BJ41,27,FALSE)))</f>
        <v>0</v>
      </c>
      <c r="Z48" s="173"/>
      <c r="AA48" s="52"/>
      <c r="AB48" s="52"/>
      <c r="AC48" s="52"/>
      <c r="AD48" s="52"/>
      <c r="AE48" s="52"/>
      <c r="AF48" s="52"/>
      <c r="AG48" s="52"/>
      <c r="AH48" s="21"/>
      <c r="AI48" s="22" t="str">
        <f>H26</f>
        <v>PIEMONTE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>
        <f>G26</f>
        <v>4</v>
      </c>
      <c r="AT48" s="21">
        <f>S26</f>
        <v>0</v>
      </c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</row>
    <row r="49" spans="1:113" x14ac:dyDescent="0.25">
      <c r="A49" s="52"/>
      <c r="B49" s="52"/>
      <c r="C49" s="52"/>
      <c r="D49" s="52"/>
      <c r="E49" s="52"/>
      <c r="F49" s="52"/>
      <c r="G49" s="51">
        <v>4</v>
      </c>
      <c r="H49" s="177" t="str">
        <f>IF(ISNA(VLOOKUP(G49,AI38:BJ41,3,FALSE)),"",VLOOKUP(G49,AI38:BJ41,3,FALSE))</f>
        <v>LAZIO</v>
      </c>
      <c r="I49" s="177"/>
      <c r="J49" s="177"/>
      <c r="K49" s="177"/>
      <c r="L49" s="177"/>
      <c r="M49" s="177"/>
      <c r="N49" s="177"/>
      <c r="O49" s="177"/>
      <c r="P49" s="168">
        <f>IF(H49="","",IF(AND(Z36="",AC36="",Z37="",AC37=""),"",VLOOKUP(G49,AI38:BJ41,15,FALSE)))</f>
        <v>0</v>
      </c>
      <c r="Q49" s="168"/>
      <c r="R49" s="51">
        <f>IF(H49="","",IF(AND(Z36="",AC36="",Z37="",AC37=""),"",VLOOKUP(G49,AI38:BJ41,17,FALSE)))</f>
        <v>3</v>
      </c>
      <c r="S49" s="51">
        <f>IF(H49="","",IF(AND(Z36="",AC36="",Z37="",AC37=""),"",VLOOKUP(G49,AI38:BJ41,19,FALSE)))</f>
        <v>0</v>
      </c>
      <c r="T49" s="51">
        <f>IF(H49="","",IF(AND(Z36="",AC36="",Z37="",AC37=""),"",VLOOKUP(G49,AI38:BJ41,21,FALSE)))</f>
        <v>3</v>
      </c>
      <c r="U49" s="173">
        <f>IF(H49="","",IF(AND(Z36="",AC36="",Z37="",AC37=""),"",VLOOKUP(G49,AI38:BJ41,23,FALSE)))</f>
        <v>19</v>
      </c>
      <c r="V49" s="173"/>
      <c r="W49" s="173">
        <f>IF(H49="","",IF(AND(Z36="",AC36="",Z37="",AC37=""),"",VLOOKUP(G49,AI38:BJ41,25,FALSE)))</f>
        <v>27</v>
      </c>
      <c r="X49" s="173"/>
      <c r="Y49" s="173">
        <f>IF(H49="","",IF(AND(Z36="",AC36="",Z37="",AC37=""),"",VLOOKUP(G49,AI38:BJ41,27,FALSE)))</f>
        <v>-8</v>
      </c>
      <c r="Z49" s="173"/>
      <c r="AA49" s="52"/>
      <c r="AB49" s="52"/>
      <c r="AC49" s="52"/>
      <c r="AD49" s="52"/>
      <c r="AE49" s="52"/>
      <c r="AF49" s="52"/>
      <c r="AG49" s="52"/>
      <c r="AH49" s="21"/>
      <c r="AI49" s="22" t="str">
        <f>H46</f>
        <v>EMILIA ROMAGNA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>
        <f>G46</f>
        <v>1</v>
      </c>
      <c r="AT49" s="21">
        <f>S46</f>
        <v>3</v>
      </c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</row>
    <row r="50" spans="1:113" x14ac:dyDescent="0.25">
      <c r="A50" s="11"/>
      <c r="B50" s="11"/>
      <c r="C50" s="11"/>
      <c r="D50" s="11"/>
      <c r="E50" s="11"/>
      <c r="F50" s="11"/>
      <c r="G50" s="11"/>
      <c r="H50" s="192"/>
      <c r="I50" s="192"/>
      <c r="J50" s="192"/>
      <c r="K50" s="192"/>
      <c r="L50" s="192"/>
      <c r="M50" s="192"/>
      <c r="N50" s="192"/>
      <c r="O50" s="192"/>
      <c r="P50" s="191"/>
      <c r="Q50" s="191"/>
      <c r="R50" s="11"/>
      <c r="S50" s="11"/>
      <c r="T50" s="11"/>
      <c r="U50" s="191"/>
      <c r="V50" s="191"/>
      <c r="W50" s="191"/>
      <c r="X50" s="191"/>
      <c r="Y50" s="191"/>
      <c r="Z50" s="191"/>
      <c r="AA50" s="11"/>
      <c r="AB50" s="11"/>
      <c r="AC50" s="11"/>
      <c r="AD50" s="11"/>
      <c r="AE50" s="11"/>
      <c r="AF50" s="11"/>
      <c r="AG50" s="11"/>
      <c r="AH50" s="42"/>
      <c r="AI50" s="47" t="str">
        <f>H47</f>
        <v>UMBRIA</v>
      </c>
      <c r="AJ50" s="50"/>
      <c r="AK50" s="50"/>
      <c r="AL50" s="50"/>
      <c r="AM50" s="50"/>
      <c r="AN50" s="50"/>
      <c r="AO50" s="50"/>
      <c r="AP50" s="50"/>
      <c r="AQ50" s="50"/>
      <c r="AR50" s="50"/>
      <c r="AS50" s="50">
        <f>G47</f>
        <v>2</v>
      </c>
      <c r="AT50" s="50">
        <f>S47</f>
        <v>2</v>
      </c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</row>
    <row r="51" spans="1:113" x14ac:dyDescent="0.25">
      <c r="A51" s="11"/>
      <c r="B51" s="11"/>
      <c r="C51" s="11"/>
      <c r="D51" s="11"/>
      <c r="E51" s="11"/>
      <c r="F51" s="11"/>
      <c r="G51" s="11"/>
      <c r="H51" s="45"/>
      <c r="I51" s="11"/>
      <c r="J51" s="11"/>
      <c r="K51" s="11"/>
      <c r="L51" s="11"/>
      <c r="M51" s="11"/>
      <c r="N51" s="11"/>
      <c r="O51" s="11"/>
      <c r="P51" s="11"/>
      <c r="Q51" s="45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47" t="str">
        <f>H48</f>
        <v>VENETO</v>
      </c>
      <c r="AJ51" s="50"/>
      <c r="AK51" s="50"/>
      <c r="AL51" s="50"/>
      <c r="AM51" s="50"/>
      <c r="AN51" s="50"/>
      <c r="AO51" s="50"/>
      <c r="AP51" s="50"/>
      <c r="AQ51" s="50"/>
      <c r="AR51" s="50"/>
      <c r="AS51" s="50">
        <f>G48</f>
        <v>3</v>
      </c>
      <c r="AT51" s="50">
        <f>S48</f>
        <v>1</v>
      </c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</row>
    <row r="52" spans="1:113" x14ac:dyDescent="0.25">
      <c r="A52" s="11"/>
      <c r="B52" s="11"/>
      <c r="C52" s="11"/>
      <c r="D52" s="11"/>
      <c r="E52" s="11"/>
      <c r="F52" s="11"/>
      <c r="G52" s="190" t="s">
        <v>85</v>
      </c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1"/>
      <c r="AF52" s="11"/>
      <c r="AG52" s="11"/>
      <c r="AH52" s="11"/>
      <c r="AI52" s="47" t="str">
        <f>H49</f>
        <v>LAZIO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>
        <f>G49</f>
        <v>4</v>
      </c>
      <c r="AT52" s="50">
        <f>S49</f>
        <v>0</v>
      </c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</row>
    <row r="53" spans="1:113" x14ac:dyDescent="0.25">
      <c r="A53" s="11"/>
      <c r="B53" s="11"/>
      <c r="C53" s="11"/>
      <c r="D53" s="11"/>
      <c r="E53" s="11"/>
      <c r="F53" s="11"/>
      <c r="G53" s="11"/>
      <c r="H53" s="45"/>
      <c r="I53" s="11"/>
      <c r="J53" s="11"/>
      <c r="K53" s="11"/>
      <c r="L53" s="11"/>
      <c r="M53" s="11"/>
      <c r="N53" s="11"/>
      <c r="O53" s="11"/>
      <c r="P53" s="11"/>
      <c r="Q53" s="45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</row>
    <row r="54" spans="1:113" x14ac:dyDescent="0.25">
      <c r="A54" s="11"/>
      <c r="B54" s="11"/>
      <c r="C54" s="11"/>
      <c r="D54" s="11"/>
      <c r="E54" s="11"/>
      <c r="F54" s="11"/>
      <c r="G54" s="11">
        <v>1</v>
      </c>
      <c r="H54" s="191" t="str">
        <f>IF(AND(R23=3,R24=3,R25=3,R26=3),H23,"")</f>
        <v>MARCHE</v>
      </c>
      <c r="I54" s="191"/>
      <c r="J54" s="191"/>
      <c r="K54" s="191"/>
      <c r="L54" s="191"/>
      <c r="M54" s="191"/>
      <c r="N54" s="191"/>
      <c r="O54" s="191"/>
      <c r="P54" s="52" t="s">
        <v>68</v>
      </c>
      <c r="Q54" s="191" t="str">
        <f>IF(AND(R46=3,R47=3,R48=3,R49=3),H47,"")</f>
        <v>UMBRIA</v>
      </c>
      <c r="R54" s="191"/>
      <c r="S54" s="191"/>
      <c r="T54" s="191"/>
      <c r="U54" s="191"/>
      <c r="V54" s="191"/>
      <c r="W54" s="191"/>
      <c r="X54" s="191"/>
      <c r="Y54" s="11"/>
      <c r="Z54" s="178">
        <v>9</v>
      </c>
      <c r="AA54" s="179"/>
      <c r="AB54" s="16" t="s">
        <v>69</v>
      </c>
      <c r="AC54" s="178">
        <v>2</v>
      </c>
      <c r="AD54" s="179"/>
      <c r="AE54" s="11"/>
      <c r="AF54" s="11"/>
      <c r="AG54" s="11"/>
      <c r="AH54" s="11"/>
      <c r="AI54" s="99">
        <f>IF(AND(Z13&lt;&gt;"",Z14&lt;&gt;"",Z15&lt;&gt;"",Z16&lt;&gt;"",Z17&lt;&gt;"",Z18&lt;&gt;"",AC13&lt;&gt;"",AC14&lt;&gt;"",AC15&lt;&gt;"",AC16&lt;&gt;"",AC17&lt;&gt;"",AC18&lt;&gt;""),1,"")</f>
        <v>1</v>
      </c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</row>
    <row r="55" spans="1:113" x14ac:dyDescent="0.25">
      <c r="A55" s="11"/>
      <c r="B55" s="11"/>
      <c r="C55" s="11"/>
      <c r="D55" s="11"/>
      <c r="E55" s="11"/>
      <c r="F55" s="11"/>
      <c r="G55" s="11"/>
      <c r="H55" s="45"/>
      <c r="I55" s="11"/>
      <c r="J55" s="11"/>
      <c r="K55" s="11"/>
      <c r="L55" s="11"/>
      <c r="M55" s="11"/>
      <c r="N55" s="11"/>
      <c r="O55" s="11"/>
      <c r="P55" s="11"/>
      <c r="Q55" s="45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99">
        <f>IF(AND(Z36&lt;&gt;"",Z37&lt;&gt;"",Z38&lt;&gt;"",Z39&lt;&gt;"",Z40&lt;&gt;"",Z41&lt;&gt;"",AC36&lt;&gt;"",AC37&lt;&gt;"",AC38&lt;&gt;"",AC39&lt;&gt;"",AC40&lt;&gt;"",AC41&lt;&gt;""),1,"")</f>
        <v>1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</row>
    <row r="56" spans="1:113" x14ac:dyDescent="0.25">
      <c r="A56" s="11"/>
      <c r="B56" s="11"/>
      <c r="C56" s="11"/>
      <c r="D56" s="11"/>
      <c r="E56" s="11"/>
      <c r="F56" s="11"/>
      <c r="G56" s="11">
        <v>2</v>
      </c>
      <c r="H56" s="191" t="str">
        <f>IF(AND(R46=3,R47=3,R48=3,R49=3),H46,"")</f>
        <v>EMILIA ROMAGNA</v>
      </c>
      <c r="I56" s="191"/>
      <c r="J56" s="191"/>
      <c r="K56" s="191"/>
      <c r="L56" s="191"/>
      <c r="M56" s="191"/>
      <c r="N56" s="191"/>
      <c r="O56" s="191"/>
      <c r="P56" s="52" t="s">
        <v>68</v>
      </c>
      <c r="Q56" s="191" t="str">
        <f>IF(AND(R23=3,R24=3,R25=3,R26=3),H24,"")</f>
        <v>LOMBARDIA</v>
      </c>
      <c r="R56" s="191"/>
      <c r="S56" s="191"/>
      <c r="T56" s="191"/>
      <c r="U56" s="191"/>
      <c r="V56" s="191"/>
      <c r="W56" s="191"/>
      <c r="X56" s="191"/>
      <c r="Y56" s="11"/>
      <c r="Z56" s="178">
        <v>6</v>
      </c>
      <c r="AA56" s="179"/>
      <c r="AB56" s="16" t="s">
        <v>69</v>
      </c>
      <c r="AC56" s="178">
        <v>9</v>
      </c>
      <c r="AD56" s="17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</row>
    <row r="57" spans="1:113" x14ac:dyDescent="0.25">
      <c r="A57" s="11"/>
      <c r="B57" s="11"/>
      <c r="C57" s="11"/>
      <c r="D57" s="11"/>
      <c r="E57" s="11"/>
      <c r="F57" s="11"/>
      <c r="G57" s="11"/>
      <c r="H57" s="45"/>
      <c r="I57" s="11"/>
      <c r="J57" s="11"/>
      <c r="K57" s="11"/>
      <c r="L57" s="11"/>
      <c r="M57" s="11"/>
      <c r="N57" s="11"/>
      <c r="O57" s="11"/>
      <c r="P57" s="11"/>
      <c r="Q57" s="45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</row>
    <row r="58" spans="1:113" x14ac:dyDescent="0.25">
      <c r="A58" s="11"/>
      <c r="B58" s="11"/>
      <c r="C58" s="11"/>
      <c r="D58" s="11"/>
      <c r="E58" s="11"/>
      <c r="F58" s="11"/>
      <c r="G58" s="11"/>
      <c r="H58" s="45"/>
      <c r="I58" s="11"/>
      <c r="J58" s="11"/>
      <c r="K58" s="11"/>
      <c r="L58" s="11"/>
      <c r="M58" s="11"/>
      <c r="N58" s="11"/>
      <c r="O58" s="11"/>
      <c r="P58" s="11"/>
      <c r="Q58" s="45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</row>
    <row r="59" spans="1:113" x14ac:dyDescent="0.25">
      <c r="A59" s="11"/>
      <c r="B59" s="11"/>
      <c r="C59" s="11"/>
      <c r="D59" s="11"/>
      <c r="E59" s="11"/>
      <c r="F59" s="11"/>
      <c r="G59" s="190" t="s">
        <v>86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</row>
    <row r="60" spans="1:113" x14ac:dyDescent="0.25">
      <c r="A60" s="11"/>
      <c r="B60" s="11"/>
      <c r="C60" s="11"/>
      <c r="D60" s="11"/>
      <c r="E60" s="11"/>
      <c r="F60" s="11"/>
      <c r="G60" s="11"/>
      <c r="H60" s="45"/>
      <c r="I60" s="11"/>
      <c r="J60" s="11"/>
      <c r="K60" s="11"/>
      <c r="L60" s="11"/>
      <c r="M60" s="11"/>
      <c r="N60" s="11"/>
      <c r="O60" s="11"/>
      <c r="P60" s="11"/>
      <c r="Q60" s="45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</row>
    <row r="61" spans="1:113" x14ac:dyDescent="0.25">
      <c r="A61" s="11"/>
      <c r="B61" s="11"/>
      <c r="C61" s="11"/>
      <c r="D61" s="11"/>
      <c r="E61" s="11"/>
      <c r="F61" s="11"/>
      <c r="G61" s="11">
        <v>1</v>
      </c>
      <c r="H61" s="191" t="str">
        <f>IF(Z54&gt;AC54,H54,IF(AC54&gt;Z54,Q54,""))</f>
        <v>MARCHE</v>
      </c>
      <c r="I61" s="191"/>
      <c r="J61" s="191"/>
      <c r="K61" s="191"/>
      <c r="L61" s="191"/>
      <c r="M61" s="191"/>
      <c r="N61" s="191"/>
      <c r="O61" s="191"/>
      <c r="P61" s="49" t="s">
        <v>68</v>
      </c>
      <c r="Q61" s="191" t="str">
        <f>IF(Z56&gt;AC56,H56,IF(AC56&gt;Z56,Q56,""))</f>
        <v>LOMBARDIA</v>
      </c>
      <c r="R61" s="191"/>
      <c r="S61" s="191"/>
      <c r="T61" s="191"/>
      <c r="U61" s="191"/>
      <c r="V61" s="191"/>
      <c r="W61" s="191"/>
      <c r="X61" s="191"/>
      <c r="Y61" s="11"/>
      <c r="Z61" s="178">
        <v>9</v>
      </c>
      <c r="AA61" s="179"/>
      <c r="AB61" s="16" t="s">
        <v>69</v>
      </c>
      <c r="AC61" s="178">
        <v>7</v>
      </c>
      <c r="AD61" s="179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</row>
    <row r="62" spans="1:113" x14ac:dyDescent="0.25">
      <c r="A62" s="11"/>
      <c r="B62" s="11"/>
      <c r="C62" s="11"/>
      <c r="D62" s="11"/>
      <c r="E62" s="11"/>
      <c r="F62" s="11"/>
      <c r="G62" s="11"/>
      <c r="H62" s="45"/>
      <c r="I62" s="11"/>
      <c r="J62" s="11"/>
      <c r="K62" s="11"/>
      <c r="L62" s="11"/>
      <c r="M62" s="11"/>
      <c r="N62" s="11"/>
      <c r="O62" s="11"/>
      <c r="P62" s="11"/>
      <c r="Q62" s="45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</row>
    <row r="63" spans="1:113" x14ac:dyDescent="0.25">
      <c r="A63" s="11"/>
      <c r="B63" s="11"/>
      <c r="C63" s="11"/>
      <c r="D63" s="11"/>
      <c r="E63" s="11"/>
      <c r="F63" s="11"/>
      <c r="G63" s="11"/>
      <c r="H63" s="45"/>
      <c r="I63" s="11"/>
      <c r="J63" s="11"/>
      <c r="K63" s="11"/>
      <c r="L63" s="11"/>
      <c r="M63" s="11"/>
      <c r="N63" s="11"/>
      <c r="O63" s="11"/>
      <c r="P63" s="11"/>
      <c r="Q63" s="45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</row>
    <row r="64" spans="1:113" x14ac:dyDescent="0.25">
      <c r="A64" s="11"/>
      <c r="B64" s="11"/>
      <c r="C64" s="11"/>
      <c r="D64" s="11"/>
      <c r="E64" s="11"/>
      <c r="F64" s="11"/>
      <c r="G64" s="194" t="s">
        <v>89</v>
      </c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</row>
    <row r="65" spans="1:112" s="68" customFormat="1" x14ac:dyDescent="0.25">
      <c r="A65" s="49"/>
      <c r="B65" s="49"/>
      <c r="C65" s="49"/>
      <c r="D65" s="49"/>
      <c r="E65" s="49"/>
      <c r="F65" s="49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</row>
    <row r="66" spans="1:112" x14ac:dyDescent="0.25">
      <c r="A66" s="11"/>
      <c r="B66" s="11"/>
      <c r="C66" s="11"/>
      <c r="D66" s="11"/>
      <c r="E66" s="11"/>
      <c r="F66" s="11"/>
      <c r="G66" s="65"/>
      <c r="H66" s="64"/>
      <c r="I66" s="65"/>
      <c r="J66" s="65"/>
      <c r="K66" s="65"/>
      <c r="L66" s="65"/>
      <c r="M66" s="65"/>
      <c r="N66" s="65"/>
      <c r="O66" s="65"/>
      <c r="P66" s="65"/>
      <c r="Q66" s="197" t="s">
        <v>60</v>
      </c>
      <c r="R66" s="197"/>
      <c r="S66" s="197" t="s">
        <v>90</v>
      </c>
      <c r="T66" s="197"/>
      <c r="U66" s="197" t="s">
        <v>91</v>
      </c>
      <c r="V66" s="197"/>
      <c r="W66" s="198" t="s">
        <v>92</v>
      </c>
      <c r="X66" s="198"/>
      <c r="Y66" s="198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</row>
    <row r="67" spans="1:112" x14ac:dyDescent="0.25">
      <c r="A67" s="11"/>
      <c r="B67" s="11"/>
      <c r="C67" s="11"/>
      <c r="D67" s="11"/>
      <c r="E67" s="11"/>
      <c r="F67" s="11"/>
      <c r="G67" s="70">
        <v>1</v>
      </c>
      <c r="H67" s="193" t="str">
        <f>IF(Z61&gt;AC61,H61,IF(AC61&gt;Z61,Q61,""))</f>
        <v>MARCHE</v>
      </c>
      <c r="I67" s="193"/>
      <c r="J67" s="193"/>
      <c r="K67" s="193"/>
      <c r="L67" s="193"/>
      <c r="M67" s="193"/>
      <c r="N67" s="193"/>
      <c r="O67" s="193"/>
      <c r="P67" s="69"/>
      <c r="Q67" s="178">
        <f>IF(H67="","",IF(VLOOKUP(H67,$AI$45:$AT$52,12,FALSE)&gt;0,24,0))</f>
        <v>24</v>
      </c>
      <c r="R67" s="179"/>
      <c r="S67" s="178">
        <f>IF(H67="","",IF(VLOOKUP(H67,$AI$45:$AT$52,11,FALSE)=1,VLOOKUP(H67,$AI$45:$AT$52,11,FALSE)*2,0))</f>
        <v>2</v>
      </c>
      <c r="T67" s="179"/>
      <c r="U67" s="178">
        <f t="shared" ref="U67:U74" si="10">IF(H67="","",VLOOKUP(H67,$AI$45:$AT$52,12,FALSE))</f>
        <v>3</v>
      </c>
      <c r="V67" s="179"/>
      <c r="W67" s="195">
        <f>SUM(Q67:V67)</f>
        <v>29</v>
      </c>
      <c r="X67" s="195"/>
      <c r="Y67" s="196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</row>
    <row r="68" spans="1:112" x14ac:dyDescent="0.25">
      <c r="A68" s="11"/>
      <c r="B68" s="11"/>
      <c r="C68" s="11"/>
      <c r="D68" s="11"/>
      <c r="E68" s="11"/>
      <c r="F68" s="11"/>
      <c r="G68" s="70">
        <v>2</v>
      </c>
      <c r="H68" s="193" t="str">
        <f>IF(Z61&lt;AC61,H61,IF(AC61&lt;Z61,Q61,""))</f>
        <v>LOMBARDIA</v>
      </c>
      <c r="I68" s="193"/>
      <c r="J68" s="193"/>
      <c r="K68" s="193"/>
      <c r="L68" s="193"/>
      <c r="M68" s="193"/>
      <c r="N68" s="193"/>
      <c r="O68" s="193"/>
      <c r="P68" s="69"/>
      <c r="Q68" s="178">
        <f>IF(H68="","",IF(VLOOKUP(H68,$AI$45:$AT$52,12,FALSE)&gt;0,10,0))</f>
        <v>10</v>
      </c>
      <c r="R68" s="179"/>
      <c r="S68" s="178">
        <f t="shared" ref="S68:S74" si="11">IF(H68="","",IF(VLOOKUP(H68,$AI$45:$AT$52,11,FALSE)=1,VLOOKUP(H68,$AI$45:$AT$52,11,FALSE)*2,0))</f>
        <v>0</v>
      </c>
      <c r="T68" s="179"/>
      <c r="U68" s="178">
        <f t="shared" si="10"/>
        <v>2</v>
      </c>
      <c r="V68" s="179"/>
      <c r="W68" s="195">
        <f t="shared" ref="W68:W74" si="12">SUM(Q68:V68)</f>
        <v>12</v>
      </c>
      <c r="X68" s="195"/>
      <c r="Y68" s="196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</row>
    <row r="69" spans="1:112" x14ac:dyDescent="0.25">
      <c r="A69" s="11"/>
      <c r="B69" s="11"/>
      <c r="C69" s="11"/>
      <c r="D69" s="11"/>
      <c r="E69" s="11"/>
      <c r="F69" s="11"/>
      <c r="G69" s="70">
        <v>3</v>
      </c>
      <c r="H69" s="193" t="str">
        <f>IF(Z54&lt;AC54,H54,IF(AC54&lt;Z54,Q54,""))</f>
        <v>UMBRIA</v>
      </c>
      <c r="I69" s="193"/>
      <c r="J69" s="193"/>
      <c r="K69" s="193"/>
      <c r="L69" s="193"/>
      <c r="M69" s="193"/>
      <c r="N69" s="193"/>
      <c r="O69" s="193"/>
      <c r="P69" s="69"/>
      <c r="Q69" s="178">
        <f>IF(H69="","",IF(VLOOKUP(H69,$AI$45:$AT$52,12,FALSE)&gt;0,6,0))</f>
        <v>6</v>
      </c>
      <c r="R69" s="179"/>
      <c r="S69" s="178">
        <f t="shared" si="11"/>
        <v>0</v>
      </c>
      <c r="T69" s="179"/>
      <c r="U69" s="178">
        <f t="shared" si="10"/>
        <v>2</v>
      </c>
      <c r="V69" s="179"/>
      <c r="W69" s="195">
        <f t="shared" si="12"/>
        <v>8</v>
      </c>
      <c r="X69" s="195"/>
      <c r="Y69" s="196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</row>
    <row r="70" spans="1:112" x14ac:dyDescent="0.25">
      <c r="A70" s="11"/>
      <c r="B70" s="11"/>
      <c r="C70" s="11"/>
      <c r="D70" s="11"/>
      <c r="E70" s="11"/>
      <c r="F70" s="11"/>
      <c r="G70" s="70">
        <v>3</v>
      </c>
      <c r="H70" s="193" t="str">
        <f>IF(Z56&lt;AC56,H56,IF(AC56&lt;Z56,Q56,""))</f>
        <v>EMILIA ROMAGNA</v>
      </c>
      <c r="I70" s="193"/>
      <c r="J70" s="193"/>
      <c r="K70" s="193"/>
      <c r="L70" s="193"/>
      <c r="M70" s="193"/>
      <c r="N70" s="193"/>
      <c r="O70" s="193"/>
      <c r="P70" s="69"/>
      <c r="Q70" s="178">
        <f>IF(H70="","",IF(VLOOKUP(H70,$AI$45:$AT$52,12,FALSE)&gt;0,6,0))</f>
        <v>6</v>
      </c>
      <c r="R70" s="179"/>
      <c r="S70" s="178">
        <f t="shared" si="11"/>
        <v>2</v>
      </c>
      <c r="T70" s="179"/>
      <c r="U70" s="178">
        <f t="shared" si="10"/>
        <v>3</v>
      </c>
      <c r="V70" s="179"/>
      <c r="W70" s="195">
        <f t="shared" si="12"/>
        <v>11</v>
      </c>
      <c r="X70" s="195"/>
      <c r="Y70" s="19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</row>
    <row r="71" spans="1:112" x14ac:dyDescent="0.25">
      <c r="A71" s="11"/>
      <c r="B71" s="11"/>
      <c r="C71" s="11"/>
      <c r="D71" s="11"/>
      <c r="E71" s="11"/>
      <c r="F71" s="11"/>
      <c r="G71" s="70">
        <v>5</v>
      </c>
      <c r="H71" s="193" t="str">
        <f>IF(AI54="","",H25)</f>
        <v>FRIULI VENEZIA GIULIA</v>
      </c>
      <c r="I71" s="193"/>
      <c r="J71" s="193"/>
      <c r="K71" s="193"/>
      <c r="L71" s="193"/>
      <c r="M71" s="193"/>
      <c r="N71" s="193"/>
      <c r="O71" s="193"/>
      <c r="P71" s="69"/>
      <c r="Q71" s="178">
        <f>IF(H71="","",IF(VLOOKUP(H71,$AI$45:$AT$52,12,FALSE)&gt;0,4,0))</f>
        <v>4</v>
      </c>
      <c r="R71" s="179"/>
      <c r="S71" s="178">
        <f t="shared" si="11"/>
        <v>0</v>
      </c>
      <c r="T71" s="179"/>
      <c r="U71" s="178">
        <f t="shared" si="10"/>
        <v>1</v>
      </c>
      <c r="V71" s="179"/>
      <c r="W71" s="195">
        <f t="shared" si="12"/>
        <v>5</v>
      </c>
      <c r="X71" s="195"/>
      <c r="Y71" s="196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</row>
    <row r="72" spans="1:112" x14ac:dyDescent="0.25">
      <c r="A72" s="11"/>
      <c r="B72" s="11"/>
      <c r="C72" s="11"/>
      <c r="D72" s="11"/>
      <c r="E72" s="11"/>
      <c r="F72" s="11"/>
      <c r="G72" s="70">
        <v>5</v>
      </c>
      <c r="H72" s="193" t="str">
        <f>IF(AI55="","",H48)</f>
        <v>VENETO</v>
      </c>
      <c r="I72" s="193"/>
      <c r="J72" s="193"/>
      <c r="K72" s="193"/>
      <c r="L72" s="193"/>
      <c r="M72" s="193"/>
      <c r="N72" s="193"/>
      <c r="O72" s="193"/>
      <c r="P72" s="69"/>
      <c r="Q72" s="178">
        <f>IF(H72="","",IF(VLOOKUP(H72,$AI$45:$AT$52,12,FALSE)&gt;0,4,0))</f>
        <v>4</v>
      </c>
      <c r="R72" s="179"/>
      <c r="S72" s="178">
        <f t="shared" si="11"/>
        <v>0</v>
      </c>
      <c r="T72" s="179"/>
      <c r="U72" s="178">
        <f t="shared" si="10"/>
        <v>1</v>
      </c>
      <c r="V72" s="179"/>
      <c r="W72" s="195">
        <f t="shared" si="12"/>
        <v>5</v>
      </c>
      <c r="X72" s="195"/>
      <c r="Y72" s="196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</row>
    <row r="73" spans="1:112" x14ac:dyDescent="0.25">
      <c r="A73" s="11"/>
      <c r="B73" s="11"/>
      <c r="C73" s="11"/>
      <c r="D73" s="11"/>
      <c r="E73" s="11"/>
      <c r="F73" s="11"/>
      <c r="G73" s="70">
        <v>5</v>
      </c>
      <c r="H73" s="193" t="str">
        <f>IF(AI54="","",H26)</f>
        <v>PIEMONTE</v>
      </c>
      <c r="I73" s="193"/>
      <c r="J73" s="193"/>
      <c r="K73" s="193"/>
      <c r="L73" s="193"/>
      <c r="M73" s="193"/>
      <c r="N73" s="193"/>
      <c r="O73" s="193"/>
      <c r="P73" s="69"/>
      <c r="Q73" s="178">
        <f>IF(H73="","",IF(VLOOKUP(H73,$AI$45:$AT$52,12,FALSE)&gt;0,4,0))</f>
        <v>0</v>
      </c>
      <c r="R73" s="179"/>
      <c r="S73" s="178">
        <f t="shared" si="11"/>
        <v>0</v>
      </c>
      <c r="T73" s="179"/>
      <c r="U73" s="178">
        <f t="shared" si="10"/>
        <v>0</v>
      </c>
      <c r="V73" s="179"/>
      <c r="W73" s="195">
        <f t="shared" si="12"/>
        <v>0</v>
      </c>
      <c r="X73" s="195"/>
      <c r="Y73" s="19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</row>
    <row r="74" spans="1:112" x14ac:dyDescent="0.25">
      <c r="A74" s="11"/>
      <c r="B74" s="11"/>
      <c r="C74" s="11"/>
      <c r="D74" s="11"/>
      <c r="E74" s="11"/>
      <c r="F74" s="11"/>
      <c r="G74" s="70">
        <v>5</v>
      </c>
      <c r="H74" s="193" t="str">
        <f>IF(AI55="","",H49)</f>
        <v>LAZIO</v>
      </c>
      <c r="I74" s="193"/>
      <c r="J74" s="193"/>
      <c r="K74" s="193"/>
      <c r="L74" s="193"/>
      <c r="M74" s="193"/>
      <c r="N74" s="193"/>
      <c r="O74" s="193"/>
      <c r="P74" s="69"/>
      <c r="Q74" s="178">
        <f>IF(H74="","",IF(VLOOKUP(H74,$AI$45:$AT$52,12,FALSE)&gt;0,4,0))</f>
        <v>0</v>
      </c>
      <c r="R74" s="179"/>
      <c r="S74" s="178">
        <f t="shared" si="11"/>
        <v>0</v>
      </c>
      <c r="T74" s="179"/>
      <c r="U74" s="178">
        <f t="shared" si="10"/>
        <v>0</v>
      </c>
      <c r="V74" s="179"/>
      <c r="W74" s="195">
        <f t="shared" si="12"/>
        <v>0</v>
      </c>
      <c r="X74" s="195"/>
      <c r="Y74" s="196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</row>
    <row r="75" spans="1:112" x14ac:dyDescent="0.25">
      <c r="A75" s="11"/>
      <c r="B75" s="11"/>
      <c r="C75" s="11"/>
      <c r="D75" s="11"/>
      <c r="E75" s="11"/>
      <c r="F75" s="11"/>
      <c r="G75" s="11"/>
      <c r="H75" s="45"/>
      <c r="I75" s="11"/>
      <c r="J75" s="11"/>
      <c r="K75" s="11"/>
      <c r="L75" s="11"/>
      <c r="M75" s="11"/>
      <c r="N75" s="11"/>
      <c r="O75" s="11"/>
      <c r="P75" s="11"/>
      <c r="Q75" s="45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</row>
    <row r="76" spans="1:112" x14ac:dyDescent="0.25">
      <c r="A76" s="11"/>
      <c r="B76" s="11"/>
      <c r="C76" s="11"/>
      <c r="D76" s="11"/>
      <c r="E76" s="11"/>
      <c r="F76" s="11"/>
      <c r="G76" s="11"/>
      <c r="H76" s="45"/>
      <c r="I76" s="11"/>
      <c r="J76" s="11"/>
      <c r="K76" s="11"/>
      <c r="L76" s="11"/>
      <c r="M76" s="11"/>
      <c r="N76" s="11"/>
      <c r="O76" s="11"/>
      <c r="P76" s="11"/>
      <c r="Q76" s="45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</row>
    <row r="77" spans="1:112" x14ac:dyDescent="0.25">
      <c r="A77" s="11"/>
      <c r="B77" s="11"/>
      <c r="C77" s="11"/>
      <c r="D77" s="11"/>
      <c r="E77" s="11"/>
      <c r="F77" s="11"/>
      <c r="G77" s="11"/>
      <c r="H77" s="45"/>
      <c r="I77" s="11"/>
      <c r="J77" s="11"/>
      <c r="K77" s="11"/>
      <c r="L77" s="11"/>
      <c r="M77" s="11"/>
      <c r="N77" s="11"/>
      <c r="O77" s="11"/>
      <c r="P77" s="11"/>
      <c r="Q77" s="45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</row>
    <row r="78" spans="1:112" x14ac:dyDescent="0.25">
      <c r="A78" s="11"/>
      <c r="B78" s="11"/>
      <c r="C78" s="11"/>
      <c r="D78" s="11"/>
      <c r="E78" s="11"/>
      <c r="F78" s="11"/>
      <c r="G78" s="11"/>
      <c r="H78" s="45"/>
      <c r="I78" s="11"/>
      <c r="J78" s="11"/>
      <c r="K78" s="11"/>
      <c r="L78" s="11"/>
      <c r="M78" s="11"/>
      <c r="N78" s="11"/>
      <c r="O78" s="11"/>
      <c r="P78" s="11"/>
      <c r="Q78" s="45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</row>
    <row r="79" spans="1:112" x14ac:dyDescent="0.25">
      <c r="A79" s="11"/>
      <c r="B79" s="11"/>
      <c r="C79" s="11"/>
      <c r="D79" s="11"/>
      <c r="E79" s="11"/>
      <c r="F79" s="11"/>
      <c r="G79" s="11"/>
      <c r="H79" s="45"/>
      <c r="I79" s="11"/>
      <c r="J79" s="11"/>
      <c r="K79" s="11"/>
      <c r="L79" s="11"/>
      <c r="M79" s="11"/>
      <c r="N79" s="11"/>
      <c r="O79" s="11"/>
      <c r="P79" s="11"/>
      <c r="Q79" s="45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</row>
    <row r="80" spans="1:112" x14ac:dyDescent="0.25">
      <c r="A80" s="11"/>
      <c r="B80" s="11"/>
      <c r="C80" s="11"/>
      <c r="D80" s="11"/>
      <c r="E80" s="11"/>
      <c r="F80" s="11"/>
      <c r="G80" s="11"/>
      <c r="H80" s="45"/>
      <c r="I80" s="11"/>
      <c r="J80" s="11"/>
      <c r="K80" s="11"/>
      <c r="L80" s="11"/>
      <c r="M80" s="11"/>
      <c r="N80" s="11"/>
      <c r="O80" s="11"/>
      <c r="P80" s="11"/>
      <c r="Q80" s="45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</row>
    <row r="81" spans="1:112" x14ac:dyDescent="0.25">
      <c r="A81" s="11"/>
      <c r="B81" s="11"/>
      <c r="C81" s="11"/>
      <c r="D81" s="11"/>
      <c r="E81" s="11"/>
      <c r="F81" s="11"/>
      <c r="G81" s="11"/>
      <c r="H81" s="45"/>
      <c r="I81" s="11"/>
      <c r="J81" s="11"/>
      <c r="K81" s="11"/>
      <c r="L81" s="11"/>
      <c r="M81" s="11"/>
      <c r="N81" s="11"/>
      <c r="O81" s="11"/>
      <c r="P81" s="11"/>
      <c r="Q81" s="45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</row>
    <row r="82" spans="1:112" x14ac:dyDescent="0.25">
      <c r="A82" s="11"/>
      <c r="B82" s="11"/>
      <c r="C82" s="11"/>
      <c r="D82" s="11"/>
      <c r="E82" s="11"/>
      <c r="F82" s="11"/>
      <c r="G82" s="11"/>
      <c r="H82" s="45"/>
      <c r="I82" s="11"/>
      <c r="J82" s="11"/>
      <c r="K82" s="11"/>
      <c r="L82" s="11"/>
      <c r="M82" s="11"/>
      <c r="N82" s="11"/>
      <c r="O82" s="11"/>
      <c r="P82" s="11"/>
      <c r="Q82" s="45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</row>
    <row r="83" spans="1:112" x14ac:dyDescent="0.25">
      <c r="A83" s="11"/>
      <c r="B83" s="11"/>
      <c r="C83" s="11"/>
      <c r="D83" s="11"/>
      <c r="E83" s="11"/>
      <c r="F83" s="11"/>
      <c r="G83" s="11"/>
      <c r="H83" s="45"/>
      <c r="I83" s="11"/>
      <c r="J83" s="11"/>
      <c r="K83" s="11"/>
      <c r="L83" s="11"/>
      <c r="M83" s="11"/>
      <c r="N83" s="11"/>
      <c r="O83" s="11"/>
      <c r="P83" s="11"/>
      <c r="Q83" s="45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</row>
    <row r="84" spans="1:112" x14ac:dyDescent="0.25">
      <c r="A84" s="11"/>
      <c r="B84" s="11"/>
      <c r="C84" s="11"/>
      <c r="D84" s="11"/>
      <c r="E84" s="11"/>
      <c r="F84" s="11"/>
      <c r="G84" s="11"/>
      <c r="H84" s="45"/>
      <c r="I84" s="11"/>
      <c r="J84" s="11"/>
      <c r="K84" s="11"/>
      <c r="L84" s="11"/>
      <c r="M84" s="11"/>
      <c r="N84" s="11"/>
      <c r="O84" s="11"/>
      <c r="P84" s="11"/>
      <c r="Q84" s="45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</row>
    <row r="85" spans="1:112" x14ac:dyDescent="0.25">
      <c r="A85" s="11"/>
      <c r="B85" s="11"/>
      <c r="C85" s="11"/>
      <c r="D85" s="11"/>
      <c r="E85" s="11"/>
      <c r="F85" s="11"/>
      <c r="G85" s="11"/>
      <c r="H85" s="45"/>
      <c r="I85" s="11"/>
      <c r="J85" s="11"/>
      <c r="K85" s="11"/>
      <c r="L85" s="11"/>
      <c r="M85" s="11"/>
      <c r="N85" s="11"/>
      <c r="O85" s="11"/>
      <c r="P85" s="11"/>
      <c r="Q85" s="45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</row>
    <row r="86" spans="1:112" x14ac:dyDescent="0.25">
      <c r="A86" s="11"/>
      <c r="B86" s="11"/>
      <c r="C86" s="11"/>
      <c r="D86" s="11"/>
      <c r="E86" s="11"/>
      <c r="F86" s="11"/>
      <c r="G86" s="11"/>
      <c r="H86" s="45"/>
      <c r="I86" s="11"/>
      <c r="J86" s="11"/>
      <c r="K86" s="11"/>
      <c r="L86" s="11"/>
      <c r="M86" s="11"/>
      <c r="N86" s="11"/>
      <c r="O86" s="11"/>
      <c r="P86" s="11"/>
      <c r="Q86" s="45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</row>
    <row r="87" spans="1:112" x14ac:dyDescent="0.25">
      <c r="A87" s="11"/>
      <c r="B87" s="11"/>
      <c r="C87" s="11"/>
      <c r="D87" s="11"/>
      <c r="E87" s="11"/>
      <c r="F87" s="11"/>
      <c r="G87" s="11"/>
      <c r="H87" s="45"/>
      <c r="I87" s="11"/>
      <c r="J87" s="11"/>
      <c r="K87" s="11"/>
      <c r="L87" s="11"/>
      <c r="M87" s="11"/>
      <c r="N87" s="11"/>
      <c r="O87" s="11"/>
      <c r="P87" s="11"/>
      <c r="Q87" s="45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</row>
    <row r="88" spans="1:112" x14ac:dyDescent="0.25">
      <c r="A88" s="11"/>
      <c r="B88" s="11"/>
      <c r="C88" s="11"/>
      <c r="D88" s="11"/>
      <c r="E88" s="11"/>
      <c r="F88" s="11"/>
      <c r="G88" s="11"/>
      <c r="H88" s="45"/>
      <c r="I88" s="11"/>
      <c r="J88" s="11"/>
      <c r="K88" s="11"/>
      <c r="L88" s="11"/>
      <c r="M88" s="11"/>
      <c r="N88" s="11"/>
      <c r="O88" s="11"/>
      <c r="P88" s="11"/>
      <c r="Q88" s="45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</row>
    <row r="89" spans="1:112" x14ac:dyDescent="0.25">
      <c r="A89" s="11"/>
      <c r="B89" s="11"/>
      <c r="C89" s="11"/>
      <c r="D89" s="11"/>
      <c r="E89" s="11"/>
      <c r="F89" s="11"/>
      <c r="G89" s="11"/>
      <c r="H89" s="45"/>
      <c r="I89" s="11"/>
      <c r="J89" s="11"/>
      <c r="K89" s="11"/>
      <c r="L89" s="11"/>
      <c r="M89" s="11"/>
      <c r="N89" s="11"/>
      <c r="O89" s="11"/>
      <c r="P89" s="11"/>
      <c r="Q89" s="45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</row>
    <row r="90" spans="1:112" x14ac:dyDescent="0.25">
      <c r="A90" s="11"/>
      <c r="B90" s="11"/>
      <c r="C90" s="11"/>
      <c r="D90" s="11"/>
      <c r="E90" s="11"/>
      <c r="F90" s="11"/>
      <c r="G90" s="11"/>
      <c r="H90" s="45"/>
      <c r="I90" s="11"/>
      <c r="J90" s="11"/>
      <c r="K90" s="11"/>
      <c r="L90" s="11"/>
      <c r="M90" s="11"/>
      <c r="N90" s="11"/>
      <c r="O90" s="11"/>
      <c r="P90" s="11"/>
      <c r="Q90" s="45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</row>
    <row r="91" spans="1:112" x14ac:dyDescent="0.25">
      <c r="A91" s="11"/>
      <c r="B91" s="11"/>
      <c r="C91" s="11"/>
      <c r="D91" s="11"/>
      <c r="E91" s="11"/>
      <c r="F91" s="11"/>
      <c r="G91" s="11"/>
      <c r="H91" s="45"/>
      <c r="I91" s="11"/>
      <c r="J91" s="11"/>
      <c r="K91" s="11"/>
      <c r="L91" s="11"/>
      <c r="M91" s="11"/>
      <c r="N91" s="11"/>
      <c r="O91" s="11"/>
      <c r="P91" s="11"/>
      <c r="Q91" s="45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</row>
    <row r="92" spans="1:112" x14ac:dyDescent="0.25">
      <c r="A92" s="11"/>
      <c r="B92" s="11"/>
      <c r="C92" s="11"/>
      <c r="D92" s="11"/>
      <c r="E92" s="11"/>
      <c r="F92" s="11"/>
      <c r="G92" s="11"/>
      <c r="H92" s="45"/>
      <c r="I92" s="11"/>
      <c r="J92" s="11"/>
      <c r="K92" s="11"/>
      <c r="L92" s="11"/>
      <c r="M92" s="11"/>
      <c r="N92" s="11"/>
      <c r="O92" s="11"/>
      <c r="P92" s="11"/>
      <c r="Q92" s="45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</row>
    <row r="93" spans="1:112" x14ac:dyDescent="0.25">
      <c r="A93" s="11"/>
      <c r="B93" s="11"/>
      <c r="C93" s="11"/>
      <c r="D93" s="11"/>
      <c r="E93" s="11"/>
      <c r="F93" s="11"/>
      <c r="G93" s="11"/>
      <c r="H93" s="45"/>
      <c r="I93" s="11"/>
      <c r="J93" s="11"/>
      <c r="K93" s="11"/>
      <c r="L93" s="11"/>
      <c r="M93" s="11"/>
      <c r="N93" s="11"/>
      <c r="O93" s="11"/>
      <c r="P93" s="11"/>
      <c r="Q93" s="45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</row>
    <row r="94" spans="1:112" x14ac:dyDescent="0.25">
      <c r="A94" s="11"/>
      <c r="B94" s="11"/>
      <c r="C94" s="11"/>
      <c r="D94" s="11"/>
      <c r="E94" s="11"/>
      <c r="F94" s="11"/>
      <c r="G94" s="11"/>
      <c r="H94" s="45"/>
      <c r="I94" s="11"/>
      <c r="J94" s="11"/>
      <c r="K94" s="11"/>
      <c r="L94" s="11"/>
      <c r="M94" s="11"/>
      <c r="N94" s="11"/>
      <c r="O94" s="11"/>
      <c r="P94" s="11"/>
      <c r="Q94" s="45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</row>
    <row r="95" spans="1:112" x14ac:dyDescent="0.25">
      <c r="A95" s="11"/>
      <c r="B95" s="11"/>
      <c r="C95" s="11"/>
      <c r="D95" s="11"/>
      <c r="E95" s="11"/>
      <c r="F95" s="11"/>
      <c r="G95" s="11"/>
      <c r="H95" s="45"/>
      <c r="I95" s="11"/>
      <c r="J95" s="11"/>
      <c r="K95" s="11"/>
      <c r="L95" s="11"/>
      <c r="M95" s="11"/>
      <c r="N95" s="11"/>
      <c r="O95" s="11"/>
      <c r="P95" s="11"/>
      <c r="Q95" s="45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</row>
    <row r="96" spans="1:112" x14ac:dyDescent="0.25">
      <c r="A96" s="11"/>
      <c r="B96" s="11"/>
      <c r="C96" s="11"/>
      <c r="D96" s="11"/>
      <c r="E96" s="11"/>
      <c r="F96" s="11"/>
      <c r="G96" s="11"/>
      <c r="H96" s="45"/>
      <c r="I96" s="11"/>
      <c r="J96" s="11"/>
      <c r="K96" s="11"/>
      <c r="L96" s="11"/>
      <c r="M96" s="11"/>
      <c r="N96" s="11"/>
      <c r="O96" s="11"/>
      <c r="P96" s="11"/>
      <c r="Q96" s="45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</row>
    <row r="97" spans="1:112" x14ac:dyDescent="0.25">
      <c r="A97" s="11"/>
      <c r="B97" s="11"/>
      <c r="C97" s="11"/>
      <c r="D97" s="11"/>
      <c r="E97" s="11"/>
      <c r="F97" s="11"/>
      <c r="G97" s="11"/>
      <c r="H97" s="45"/>
      <c r="I97" s="11"/>
      <c r="J97" s="11"/>
      <c r="K97" s="11"/>
      <c r="L97" s="11"/>
      <c r="M97" s="11"/>
      <c r="N97" s="11"/>
      <c r="O97" s="11"/>
      <c r="P97" s="11"/>
      <c r="Q97" s="45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</row>
    <row r="98" spans="1:112" x14ac:dyDescent="0.25">
      <c r="A98" s="11"/>
      <c r="B98" s="11"/>
      <c r="C98" s="11"/>
      <c r="D98" s="11"/>
      <c r="E98" s="11"/>
      <c r="F98" s="11"/>
      <c r="G98" s="11"/>
      <c r="H98" s="45"/>
      <c r="I98" s="11"/>
      <c r="J98" s="11"/>
      <c r="K98" s="11"/>
      <c r="L98" s="11"/>
      <c r="M98" s="11"/>
      <c r="N98" s="11"/>
      <c r="O98" s="11"/>
      <c r="P98" s="11"/>
      <c r="Q98" s="45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</row>
    <row r="99" spans="1:112" x14ac:dyDescent="0.25">
      <c r="A99" s="11"/>
      <c r="B99" s="11"/>
      <c r="C99" s="11"/>
      <c r="D99" s="11"/>
      <c r="E99" s="11"/>
      <c r="F99" s="11"/>
      <c r="G99" s="11"/>
      <c r="H99" s="45"/>
      <c r="I99" s="11"/>
      <c r="J99" s="11"/>
      <c r="K99" s="11"/>
      <c r="L99" s="11"/>
      <c r="M99" s="11"/>
      <c r="N99" s="11"/>
      <c r="O99" s="11"/>
      <c r="P99" s="11"/>
      <c r="Q99" s="45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</row>
    <row r="100" spans="1:112" x14ac:dyDescent="0.25">
      <c r="A100" s="11"/>
      <c r="B100" s="11"/>
      <c r="C100" s="11"/>
      <c r="D100" s="11"/>
      <c r="E100" s="11"/>
      <c r="F100" s="11"/>
      <c r="G100" s="11"/>
      <c r="H100" s="45"/>
      <c r="I100" s="11"/>
      <c r="J100" s="11"/>
      <c r="K100" s="11"/>
      <c r="L100" s="11"/>
      <c r="M100" s="11"/>
      <c r="N100" s="11"/>
      <c r="O100" s="11"/>
      <c r="P100" s="11"/>
      <c r="Q100" s="45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</row>
    <row r="101" spans="1:112" x14ac:dyDescent="0.25">
      <c r="A101" s="11"/>
      <c r="B101" s="11"/>
      <c r="C101" s="11"/>
      <c r="D101" s="11"/>
      <c r="E101" s="11"/>
      <c r="F101" s="11"/>
      <c r="G101" s="11"/>
      <c r="H101" s="45"/>
      <c r="I101" s="11"/>
      <c r="J101" s="11"/>
      <c r="K101" s="11"/>
      <c r="L101" s="11"/>
      <c r="M101" s="11"/>
      <c r="N101" s="11"/>
      <c r="O101" s="11"/>
      <c r="P101" s="11"/>
      <c r="Q101" s="45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</row>
    <row r="102" spans="1:112" x14ac:dyDescent="0.25">
      <c r="A102" s="11"/>
      <c r="B102" s="11"/>
      <c r="C102" s="11"/>
      <c r="D102" s="11"/>
      <c r="E102" s="11"/>
      <c r="F102" s="11"/>
      <c r="G102" s="11"/>
      <c r="H102" s="45"/>
      <c r="I102" s="11"/>
      <c r="J102" s="11"/>
      <c r="K102" s="11"/>
      <c r="L102" s="11"/>
      <c r="M102" s="11"/>
      <c r="N102" s="11"/>
      <c r="O102" s="11"/>
      <c r="P102" s="11"/>
      <c r="Q102" s="45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</row>
    <row r="103" spans="1:112" x14ac:dyDescent="0.25">
      <c r="A103" s="11"/>
      <c r="B103" s="11"/>
      <c r="C103" s="11"/>
      <c r="D103" s="11"/>
      <c r="E103" s="11"/>
      <c r="F103" s="11"/>
      <c r="G103" s="11"/>
      <c r="H103" s="45"/>
      <c r="I103" s="11"/>
      <c r="J103" s="11"/>
      <c r="K103" s="11"/>
      <c r="L103" s="11"/>
      <c r="M103" s="11"/>
      <c r="N103" s="11"/>
      <c r="O103" s="11"/>
      <c r="P103" s="11"/>
      <c r="Q103" s="45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</row>
  </sheetData>
  <mergeCells count="345">
    <mergeCell ref="W74:Y74"/>
    <mergeCell ref="W73:Y73"/>
    <mergeCell ref="W72:Y72"/>
    <mergeCell ref="W71:Y71"/>
    <mergeCell ref="W70:Y70"/>
    <mergeCell ref="W69:Y69"/>
    <mergeCell ref="W68:Y68"/>
    <mergeCell ref="W67:Y67"/>
    <mergeCell ref="Q66:R66"/>
    <mergeCell ref="S66:T66"/>
    <mergeCell ref="U66:V66"/>
    <mergeCell ref="W66:Y66"/>
    <mergeCell ref="S72:T72"/>
    <mergeCell ref="S71:T71"/>
    <mergeCell ref="S70:T70"/>
    <mergeCell ref="S69:T69"/>
    <mergeCell ref="S68:T68"/>
    <mergeCell ref="S67:T67"/>
    <mergeCell ref="U74:V74"/>
    <mergeCell ref="U73:V73"/>
    <mergeCell ref="U72:V72"/>
    <mergeCell ref="U71:V71"/>
    <mergeCell ref="U70:V70"/>
    <mergeCell ref="U69:V69"/>
    <mergeCell ref="U68:V68"/>
    <mergeCell ref="U67:V67"/>
    <mergeCell ref="G59:AD59"/>
    <mergeCell ref="H61:O61"/>
    <mergeCell ref="Q61:X61"/>
    <mergeCell ref="AC61:AD61"/>
    <mergeCell ref="Z61:AA61"/>
    <mergeCell ref="H67:O67"/>
    <mergeCell ref="H74:O74"/>
    <mergeCell ref="H73:O73"/>
    <mergeCell ref="H72:O72"/>
    <mergeCell ref="H71:O71"/>
    <mergeCell ref="H70:O70"/>
    <mergeCell ref="H69:O69"/>
    <mergeCell ref="H68:O68"/>
    <mergeCell ref="G64:AD64"/>
    <mergeCell ref="Q74:R74"/>
    <mergeCell ref="Q73:R73"/>
    <mergeCell ref="Q72:R72"/>
    <mergeCell ref="Q71:R71"/>
    <mergeCell ref="Q70:R70"/>
    <mergeCell ref="Q69:R69"/>
    <mergeCell ref="Q68:R68"/>
    <mergeCell ref="Q67:R67"/>
    <mergeCell ref="S74:T74"/>
    <mergeCell ref="S73:T73"/>
    <mergeCell ref="G28:AD28"/>
    <mergeCell ref="G5:AD5"/>
    <mergeCell ref="G43:AD43"/>
    <mergeCell ref="G20:AD20"/>
    <mergeCell ref="G3:AD3"/>
    <mergeCell ref="G1:AD1"/>
    <mergeCell ref="G52:AD52"/>
    <mergeCell ref="H54:O54"/>
    <mergeCell ref="H56:O56"/>
    <mergeCell ref="Q54:X54"/>
    <mergeCell ref="Q56:X56"/>
    <mergeCell ref="AC56:AD56"/>
    <mergeCell ref="AC54:AD54"/>
    <mergeCell ref="Z56:AA56"/>
    <mergeCell ref="Z54:AA54"/>
    <mergeCell ref="H50:O50"/>
    <mergeCell ref="P50:Q50"/>
    <mergeCell ref="U50:V50"/>
    <mergeCell ref="W50:X50"/>
    <mergeCell ref="Y50:Z50"/>
    <mergeCell ref="H49:O49"/>
    <mergeCell ref="P49:Q49"/>
    <mergeCell ref="U49:V49"/>
    <mergeCell ref="W49:X49"/>
    <mergeCell ref="Y49:Z49"/>
    <mergeCell ref="CA41:CB41"/>
    <mergeCell ref="CC41:CD41"/>
    <mergeCell ref="CG41:CQ41"/>
    <mergeCell ref="BI41:BJ41"/>
    <mergeCell ref="BS41:BT41"/>
    <mergeCell ref="BU41:BV41"/>
    <mergeCell ref="BW41:BX41"/>
    <mergeCell ref="BY41:BZ41"/>
    <mergeCell ref="AY41:AZ41"/>
    <mergeCell ref="BA41:BB41"/>
    <mergeCell ref="BC41:BD41"/>
    <mergeCell ref="BE41:BF41"/>
    <mergeCell ref="BG41:BH41"/>
    <mergeCell ref="H48:O48"/>
    <mergeCell ref="P48:Q48"/>
    <mergeCell ref="U48:V48"/>
    <mergeCell ref="W48:X48"/>
    <mergeCell ref="Y48:Z48"/>
    <mergeCell ref="P46:Q46"/>
    <mergeCell ref="U46:V46"/>
    <mergeCell ref="W46:X46"/>
    <mergeCell ref="Y46:Z46"/>
    <mergeCell ref="H47:O47"/>
    <mergeCell ref="P47:Q47"/>
    <mergeCell ref="U47:V47"/>
    <mergeCell ref="W47:X47"/>
    <mergeCell ref="Y47:Z47"/>
    <mergeCell ref="H46:O46"/>
    <mergeCell ref="H41:O41"/>
    <mergeCell ref="Q41:X41"/>
    <mergeCell ref="Z41:AA41"/>
    <mergeCell ref="AC41:AD41"/>
    <mergeCell ref="AW41:AX41"/>
    <mergeCell ref="CG40:CQ40"/>
    <mergeCell ref="CA39:CB39"/>
    <mergeCell ref="CC39:CD39"/>
    <mergeCell ref="CG39:CQ39"/>
    <mergeCell ref="H40:O40"/>
    <mergeCell ref="Q40:X40"/>
    <mergeCell ref="Z40:AA40"/>
    <mergeCell ref="AC40:AD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V40"/>
    <mergeCell ref="H39:O39"/>
    <mergeCell ref="Q39:X39"/>
    <mergeCell ref="BU38:BV38"/>
    <mergeCell ref="BW38:BX38"/>
    <mergeCell ref="BY38:BZ38"/>
    <mergeCell ref="CA38:CB38"/>
    <mergeCell ref="CC38:CD38"/>
    <mergeCell ref="BW40:BX40"/>
    <mergeCell ref="BY40:BZ40"/>
    <mergeCell ref="CA40:CB40"/>
    <mergeCell ref="CC40:CD40"/>
    <mergeCell ref="Z39:AA39"/>
    <mergeCell ref="AC39:AD39"/>
    <mergeCell ref="AW39:AX39"/>
    <mergeCell ref="AY39:AZ39"/>
    <mergeCell ref="BA39:BB39"/>
    <mergeCell ref="BC39:BD39"/>
    <mergeCell ref="BE39:BF39"/>
    <mergeCell ref="H31:O31"/>
    <mergeCell ref="AA31:AD31"/>
    <mergeCell ref="H32:O32"/>
    <mergeCell ref="AA32:AD32"/>
    <mergeCell ref="H33:O33"/>
    <mergeCell ref="AA33:AD33"/>
    <mergeCell ref="H38:O38"/>
    <mergeCell ref="Q38:X38"/>
    <mergeCell ref="Z38:AA38"/>
    <mergeCell ref="AC38:AD38"/>
    <mergeCell ref="H37:O37"/>
    <mergeCell ref="Q37:X37"/>
    <mergeCell ref="Z37:AA37"/>
    <mergeCell ref="AC37:AD37"/>
    <mergeCell ref="Y26:Z26"/>
    <mergeCell ref="Y25:Z25"/>
    <mergeCell ref="Y24:Z24"/>
    <mergeCell ref="Y23:Z23"/>
    <mergeCell ref="AA7:AD7"/>
    <mergeCell ref="AA8:AD8"/>
    <mergeCell ref="AA9:AD9"/>
    <mergeCell ref="AA10:AD10"/>
    <mergeCell ref="BA18:BB18"/>
    <mergeCell ref="BA17:BB17"/>
    <mergeCell ref="BA16:BB16"/>
    <mergeCell ref="BA15:BB15"/>
    <mergeCell ref="AY14:AZ14"/>
    <mergeCell ref="AW14:AX14"/>
    <mergeCell ref="AW18:AX18"/>
    <mergeCell ref="AW17:AX17"/>
    <mergeCell ref="AW16:AX16"/>
    <mergeCell ref="AW15:AX15"/>
    <mergeCell ref="AY18:AZ18"/>
    <mergeCell ref="AY17:AZ17"/>
    <mergeCell ref="AY16:AZ16"/>
    <mergeCell ref="AY15:AZ15"/>
    <mergeCell ref="Z18:AA18"/>
    <mergeCell ref="Z17:AA17"/>
    <mergeCell ref="CG14:CQ14"/>
    <mergeCell ref="CG18:CQ18"/>
    <mergeCell ref="CG17:CQ17"/>
    <mergeCell ref="CG16:CQ16"/>
    <mergeCell ref="CG15:CQ15"/>
    <mergeCell ref="BS14:BT14"/>
    <mergeCell ref="CC18:CD18"/>
    <mergeCell ref="CC17:CD17"/>
    <mergeCell ref="CC16:CD16"/>
    <mergeCell ref="CC15:CD15"/>
    <mergeCell ref="CA18:CB18"/>
    <mergeCell ref="CA17:CB17"/>
    <mergeCell ref="CA16:CB16"/>
    <mergeCell ref="CA15:CB15"/>
    <mergeCell ref="BY18:BZ18"/>
    <mergeCell ref="BY17:BZ17"/>
    <mergeCell ref="BY16:BZ16"/>
    <mergeCell ref="BS18:BT18"/>
    <mergeCell ref="BS17:BT17"/>
    <mergeCell ref="BS16:BT16"/>
    <mergeCell ref="BS15:BT15"/>
    <mergeCell ref="BW15:BX15"/>
    <mergeCell ref="BU18:BV18"/>
    <mergeCell ref="BU17:BV17"/>
    <mergeCell ref="BU16:BV16"/>
    <mergeCell ref="BU15:BV15"/>
    <mergeCell ref="BY15:BZ15"/>
    <mergeCell ref="BW18:BX18"/>
    <mergeCell ref="BW17:BX17"/>
    <mergeCell ref="BW16:BX16"/>
    <mergeCell ref="CC14:CD14"/>
    <mergeCell ref="CA14:CB14"/>
    <mergeCell ref="BY14:BZ14"/>
    <mergeCell ref="BW14:BX14"/>
    <mergeCell ref="BU14:BV14"/>
    <mergeCell ref="BQ14:BR14"/>
    <mergeCell ref="BO14:BP14"/>
    <mergeCell ref="BM14:BN14"/>
    <mergeCell ref="BK14:BL14"/>
    <mergeCell ref="BI18:BJ18"/>
    <mergeCell ref="BI17:BJ17"/>
    <mergeCell ref="BI16:BJ16"/>
    <mergeCell ref="BI15:BJ15"/>
    <mergeCell ref="BE18:BF18"/>
    <mergeCell ref="BE17:BF17"/>
    <mergeCell ref="BE16:BF16"/>
    <mergeCell ref="BE15:BF15"/>
    <mergeCell ref="BG18:BH18"/>
    <mergeCell ref="BG17:BH17"/>
    <mergeCell ref="BG16:BH16"/>
    <mergeCell ref="BG15:BH15"/>
    <mergeCell ref="BI14:BJ14"/>
    <mergeCell ref="BG14:BH14"/>
    <mergeCell ref="BE14:BF14"/>
    <mergeCell ref="BC14:BD14"/>
    <mergeCell ref="BA14:BB14"/>
    <mergeCell ref="BC18:BD18"/>
    <mergeCell ref="BC17:BD17"/>
    <mergeCell ref="BC16:BD16"/>
    <mergeCell ref="BC15:BD15"/>
    <mergeCell ref="H26:O26"/>
    <mergeCell ref="H25:O25"/>
    <mergeCell ref="H24:O24"/>
    <mergeCell ref="H23:O23"/>
    <mergeCell ref="AU14:AV14"/>
    <mergeCell ref="AS14:AT14"/>
    <mergeCell ref="AQ14:AR14"/>
    <mergeCell ref="Y22:Z22"/>
    <mergeCell ref="W22:X22"/>
    <mergeCell ref="U22:V22"/>
    <mergeCell ref="P22:Q22"/>
    <mergeCell ref="P26:Q26"/>
    <mergeCell ref="P25:Q25"/>
    <mergeCell ref="P24:Q24"/>
    <mergeCell ref="P23:Q23"/>
    <mergeCell ref="U26:V26"/>
    <mergeCell ref="AO14:AP14"/>
    <mergeCell ref="U25:V25"/>
    <mergeCell ref="U24:V24"/>
    <mergeCell ref="U23:V23"/>
    <mergeCell ref="W26:X26"/>
    <mergeCell ref="W25:X25"/>
    <mergeCell ref="W24:X24"/>
    <mergeCell ref="W23:X23"/>
    <mergeCell ref="Q13:X13"/>
    <mergeCell ref="H18:O18"/>
    <mergeCell ref="H17:O17"/>
    <mergeCell ref="H16:O16"/>
    <mergeCell ref="H15:O15"/>
    <mergeCell ref="H14:O14"/>
    <mergeCell ref="H13:O13"/>
    <mergeCell ref="Q18:X18"/>
    <mergeCell ref="Q17:X17"/>
    <mergeCell ref="Q16:X16"/>
    <mergeCell ref="Q15:X15"/>
    <mergeCell ref="Q14:X14"/>
    <mergeCell ref="Z16:AA16"/>
    <mergeCell ref="Z15:AA15"/>
    <mergeCell ref="Z14:AA14"/>
    <mergeCell ref="Z13:AA13"/>
    <mergeCell ref="AC18:AD18"/>
    <mergeCell ref="AC17:AD17"/>
    <mergeCell ref="AC16:AD16"/>
    <mergeCell ref="AC15:AD15"/>
    <mergeCell ref="AC14:AD14"/>
    <mergeCell ref="AC13:AD13"/>
    <mergeCell ref="H7:O7"/>
    <mergeCell ref="H8:O8"/>
    <mergeCell ref="H9:O9"/>
    <mergeCell ref="H10:O10"/>
    <mergeCell ref="AP6:AS6"/>
    <mergeCell ref="AZ6:BC6"/>
    <mergeCell ref="BE6:BH6"/>
    <mergeCell ref="BJ6:BM6"/>
    <mergeCell ref="BO6:BR6"/>
    <mergeCell ref="AU6:AX6"/>
    <mergeCell ref="BT6:BW6"/>
    <mergeCell ref="H30:O30"/>
    <mergeCell ref="AA30:AD30"/>
    <mergeCell ref="H36:O36"/>
    <mergeCell ref="Q36:X36"/>
    <mergeCell ref="Z36:AA36"/>
    <mergeCell ref="AC36:AD36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CG37:CQ37"/>
    <mergeCell ref="P45:Q45"/>
    <mergeCell ref="U45:V45"/>
    <mergeCell ref="W45:X45"/>
    <mergeCell ref="Y45:Z45"/>
    <mergeCell ref="BS38:BT38"/>
    <mergeCell ref="BA38:BB38"/>
    <mergeCell ref="BC38:BD38"/>
    <mergeCell ref="BE38:BF38"/>
    <mergeCell ref="BG38:BH38"/>
    <mergeCell ref="BI38:BJ38"/>
    <mergeCell ref="AW38:AX38"/>
    <mergeCell ref="AY38:AZ38"/>
    <mergeCell ref="CG38:CQ38"/>
    <mergeCell ref="BG39:BH39"/>
    <mergeCell ref="BI39:BJ39"/>
    <mergeCell ref="BS39:BT39"/>
    <mergeCell ref="BU39:BV39"/>
    <mergeCell ref="BW39:BX39"/>
    <mergeCell ref="BY39:BZ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251"/>
  <sheetViews>
    <sheetView workbookViewId="0">
      <selection activeCell="H2" sqref="H2:AF3"/>
    </sheetView>
  </sheetViews>
  <sheetFormatPr defaultRowHeight="15" x14ac:dyDescent="0.25"/>
  <cols>
    <col min="1" max="33" width="2.85546875" customWidth="1"/>
    <col min="34" max="61" width="0" hidden="1" customWidth="1"/>
  </cols>
  <sheetData>
    <row r="2" spans="2:60" x14ac:dyDescent="0.25">
      <c r="H2" s="226" t="s">
        <v>98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</row>
    <row r="3" spans="2:60" x14ac:dyDescent="0.25"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5" spans="2:60" x14ac:dyDescent="0.25">
      <c r="H5" s="227" t="s">
        <v>136</v>
      </c>
      <c r="I5" s="227"/>
      <c r="J5" s="227"/>
      <c r="K5" s="227"/>
      <c r="L5" s="228">
        <v>1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</row>
    <row r="7" spans="2:60" x14ac:dyDescent="0.25">
      <c r="H7" s="227" t="s">
        <v>137</v>
      </c>
      <c r="I7" s="227"/>
      <c r="J7" s="227"/>
      <c r="K7" s="227"/>
      <c r="L7" s="228" t="s">
        <v>81</v>
      </c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</row>
    <row r="8" spans="2:60" ht="7.5" customHeight="1" x14ac:dyDescent="0.25">
      <c r="H8" s="108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2:60" ht="15.75" thickBot="1" x14ac:dyDescent="0.3">
      <c r="F9" s="229" t="s">
        <v>138</v>
      </c>
      <c r="G9" s="229"/>
      <c r="H9" s="229"/>
      <c r="I9" s="229"/>
      <c r="J9" s="229"/>
      <c r="K9" s="229"/>
      <c r="P9" s="227" t="s">
        <v>139</v>
      </c>
      <c r="Q9" s="227"/>
      <c r="R9" s="227"/>
      <c r="W9" s="230" t="s">
        <v>140</v>
      </c>
      <c r="X9" s="230"/>
      <c r="Y9" s="230"/>
      <c r="Z9" s="230"/>
      <c r="AA9" s="230"/>
      <c r="AB9" s="230"/>
    </row>
    <row r="10" spans="2:60" ht="15.75" thickBot="1" x14ac:dyDescent="0.3">
      <c r="B10" s="218" t="s">
        <v>3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3"/>
      <c r="P10" s="110" t="s">
        <v>155</v>
      </c>
      <c r="R10" s="110"/>
      <c r="S10" s="218" t="s">
        <v>4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3"/>
    </row>
    <row r="11" spans="2:60" ht="15.75" thickBot="1" x14ac:dyDescent="0.3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S11" s="22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2"/>
    </row>
    <row r="12" spans="2:60" ht="7.5" customHeight="1" thickBot="1" x14ac:dyDescent="0.3"/>
    <row r="13" spans="2:60" ht="22.5" customHeight="1" x14ac:dyDescent="0.25">
      <c r="B13" s="200" t="s">
        <v>141</v>
      </c>
      <c r="C13" s="213"/>
      <c r="D13" s="224" t="s">
        <v>156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5"/>
      <c r="S13" s="200" t="s">
        <v>142</v>
      </c>
      <c r="T13" s="213"/>
      <c r="U13" s="224" t="s">
        <v>160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5"/>
      <c r="AI13" s="206">
        <v>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111">
        <v>0</v>
      </c>
      <c r="AV13" s="112">
        <v>0</v>
      </c>
      <c r="AW13" s="111">
        <v>0</v>
      </c>
      <c r="AX13" s="112">
        <v>0</v>
      </c>
      <c r="AY13" s="111">
        <v>0</v>
      </c>
      <c r="AZ13" s="112">
        <v>0</v>
      </c>
      <c r="BA13" s="111">
        <v>0</v>
      </c>
      <c r="BB13" s="112">
        <v>0</v>
      </c>
      <c r="BC13" s="111" t="s">
        <v>9</v>
      </c>
      <c r="BD13" s="113" t="s">
        <v>9</v>
      </c>
      <c r="BE13" s="114"/>
      <c r="BF13" s="111">
        <v>0</v>
      </c>
      <c r="BG13" s="115" t="s">
        <v>69</v>
      </c>
      <c r="BH13" s="112">
        <v>0</v>
      </c>
    </row>
    <row r="14" spans="2:60" ht="22.5" customHeight="1" x14ac:dyDescent="0.25">
      <c r="B14" s="210" t="s">
        <v>143</v>
      </c>
      <c r="C14" s="206"/>
      <c r="D14" s="207" t="s">
        <v>157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17"/>
      <c r="S14" s="210" t="s">
        <v>144</v>
      </c>
      <c r="T14" s="206"/>
      <c r="U14" s="207" t="s">
        <v>161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17"/>
      <c r="AI14" s="206">
        <v>0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111">
        <v>0</v>
      </c>
      <c r="AV14" s="112">
        <v>0</v>
      </c>
      <c r="AW14" s="111">
        <v>0</v>
      </c>
      <c r="AX14" s="112">
        <v>0</v>
      </c>
      <c r="AY14" s="111">
        <v>0</v>
      </c>
      <c r="AZ14" s="112">
        <v>0</v>
      </c>
      <c r="BA14" s="111">
        <v>0</v>
      </c>
      <c r="BB14" s="112">
        <v>0</v>
      </c>
      <c r="BC14" s="111" t="s">
        <v>9</v>
      </c>
      <c r="BD14" s="113" t="s">
        <v>9</v>
      </c>
      <c r="BE14" s="114"/>
      <c r="BF14" s="111">
        <v>0</v>
      </c>
      <c r="BG14" s="115" t="s">
        <v>69</v>
      </c>
      <c r="BH14" s="112">
        <v>0</v>
      </c>
    </row>
    <row r="15" spans="2:60" ht="22.5" customHeight="1" x14ac:dyDescent="0.25">
      <c r="B15" s="210" t="s">
        <v>145</v>
      </c>
      <c r="C15" s="206"/>
      <c r="D15" s="207" t="s">
        <v>158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17"/>
      <c r="S15" s="210" t="s">
        <v>146</v>
      </c>
      <c r="T15" s="206"/>
      <c r="U15" s="207" t="s">
        <v>162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17"/>
      <c r="AI15" s="206">
        <v>0</v>
      </c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111">
        <v>0</v>
      </c>
      <c r="AV15" s="112">
        <v>0</v>
      </c>
      <c r="AW15" s="111">
        <v>0</v>
      </c>
      <c r="AX15" s="112">
        <v>0</v>
      </c>
      <c r="AY15" s="111">
        <v>0</v>
      </c>
      <c r="AZ15" s="112">
        <v>0</v>
      </c>
      <c r="BA15" s="111">
        <v>0</v>
      </c>
      <c r="BB15" s="112">
        <v>0</v>
      </c>
      <c r="BC15" s="111" t="s">
        <v>9</v>
      </c>
      <c r="BD15" s="113" t="s">
        <v>9</v>
      </c>
      <c r="BE15" s="114"/>
      <c r="BF15" s="111">
        <v>0</v>
      </c>
      <c r="BG15" s="115" t="s">
        <v>69</v>
      </c>
      <c r="BH15" s="112">
        <v>0</v>
      </c>
    </row>
    <row r="16" spans="2:60" ht="22.5" customHeight="1" thickBot="1" x14ac:dyDescent="0.3">
      <c r="B16" s="202" t="s">
        <v>147</v>
      </c>
      <c r="C16" s="208"/>
      <c r="D16" s="215" t="s">
        <v>159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6"/>
      <c r="S16" s="202" t="s">
        <v>148</v>
      </c>
      <c r="T16" s="208"/>
      <c r="U16" s="215" t="s">
        <v>163</v>
      </c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I16" s="206">
        <v>0</v>
      </c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111">
        <v>0</v>
      </c>
      <c r="AV16" s="112">
        <v>0</v>
      </c>
      <c r="AW16" s="111">
        <v>0</v>
      </c>
      <c r="AX16" s="112">
        <v>0</v>
      </c>
      <c r="AY16" s="111">
        <v>0</v>
      </c>
      <c r="AZ16" s="112">
        <v>0</v>
      </c>
      <c r="BA16" s="111">
        <v>0</v>
      </c>
      <c r="BB16" s="112">
        <v>0</v>
      </c>
      <c r="BC16" s="111" t="s">
        <v>9</v>
      </c>
      <c r="BD16" s="113" t="s">
        <v>9</v>
      </c>
      <c r="BE16" s="114"/>
      <c r="BF16" s="111">
        <v>0</v>
      </c>
      <c r="BG16" s="115" t="s">
        <v>69</v>
      </c>
      <c r="BH16" s="112">
        <v>0</v>
      </c>
    </row>
    <row r="17" spans="2:60" ht="15.75" thickBot="1" x14ac:dyDescent="0.3"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2:60" ht="22.5" customHeight="1" x14ac:dyDescent="0.25">
      <c r="B18" s="200" t="s">
        <v>141</v>
      </c>
      <c r="C18" s="213"/>
      <c r="D18" s="213" t="str">
        <f>D13</f>
        <v>CASOTTO MAURO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 t="s">
        <v>155</v>
      </c>
      <c r="P18" s="214"/>
      <c r="Q18" s="116"/>
      <c r="R18" s="214"/>
      <c r="S18" s="214"/>
      <c r="T18" s="213" t="str">
        <f>U14</f>
        <v>RASCHINI FRANCESCO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144</v>
      </c>
      <c r="AF18" s="201"/>
      <c r="AI18" s="206">
        <v>0</v>
      </c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111">
        <v>0</v>
      </c>
      <c r="AV18" s="112">
        <v>0</v>
      </c>
      <c r="AW18" s="111">
        <v>0</v>
      </c>
      <c r="AX18" s="112">
        <v>0</v>
      </c>
      <c r="AY18" s="111">
        <v>0</v>
      </c>
      <c r="AZ18" s="112">
        <v>0</v>
      </c>
      <c r="BA18" s="111">
        <v>0</v>
      </c>
      <c r="BB18" s="112">
        <v>0</v>
      </c>
      <c r="BC18" s="111" t="s">
        <v>9</v>
      </c>
      <c r="BD18" s="113" t="s">
        <v>9</v>
      </c>
      <c r="BE18" s="114"/>
      <c r="BF18" s="111">
        <v>0</v>
      </c>
      <c r="BG18" s="115" t="s">
        <v>69</v>
      </c>
      <c r="BH18" s="112">
        <v>0</v>
      </c>
    </row>
    <row r="19" spans="2:60" ht="22.5" customHeight="1" x14ac:dyDescent="0.25">
      <c r="B19" s="210" t="s">
        <v>143</v>
      </c>
      <c r="C19" s="206"/>
      <c r="D19" s="206" t="str">
        <f>D14</f>
        <v>RIGOTTI MASSIMO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1"/>
      <c r="P19" s="211"/>
      <c r="Q19" s="117"/>
      <c r="R19" s="211" t="s">
        <v>155</v>
      </c>
      <c r="S19" s="211"/>
      <c r="T19" s="206" t="str">
        <f>U13</f>
        <v>TOMASSETTI STEFANO</v>
      </c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 t="s">
        <v>142</v>
      </c>
      <c r="AF19" s="212"/>
      <c r="AI19" s="206">
        <v>0</v>
      </c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111">
        <v>0</v>
      </c>
      <c r="AV19" s="112">
        <v>0</v>
      </c>
      <c r="AW19" s="111">
        <v>0</v>
      </c>
      <c r="AX19" s="112">
        <v>0</v>
      </c>
      <c r="AY19" s="111">
        <v>0</v>
      </c>
      <c r="AZ19" s="112">
        <v>0</v>
      </c>
      <c r="BA19" s="111">
        <v>0</v>
      </c>
      <c r="BB19" s="112">
        <v>0</v>
      </c>
      <c r="BC19" s="111" t="s">
        <v>9</v>
      </c>
      <c r="BD19" s="113" t="s">
        <v>9</v>
      </c>
      <c r="BE19" s="114"/>
      <c r="BF19" s="111">
        <v>0</v>
      </c>
      <c r="BG19" s="115" t="s">
        <v>69</v>
      </c>
      <c r="BH19" s="112">
        <v>0</v>
      </c>
    </row>
    <row r="20" spans="2:60" ht="22.5" customHeight="1" x14ac:dyDescent="0.25">
      <c r="B20" s="210" t="s">
        <v>145</v>
      </c>
      <c r="C20" s="206"/>
      <c r="D20" s="206" t="str">
        <f>D15</f>
        <v>CAMPANER GIORGIO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11"/>
      <c r="P20" s="211"/>
      <c r="Q20" s="117"/>
      <c r="R20" s="211" t="s">
        <v>155</v>
      </c>
      <c r="S20" s="211"/>
      <c r="T20" s="206" t="str">
        <f>U16</f>
        <v>PIETRUCCI ALESSANDRO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 t="s">
        <v>148</v>
      </c>
      <c r="AF20" s="212"/>
      <c r="AI20" s="206">
        <v>0</v>
      </c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111">
        <v>0</v>
      </c>
      <c r="AV20" s="112">
        <v>0</v>
      </c>
      <c r="AW20" s="111">
        <v>0</v>
      </c>
      <c r="AX20" s="112">
        <v>0</v>
      </c>
      <c r="AY20" s="111">
        <v>0</v>
      </c>
      <c r="AZ20" s="112">
        <v>0</v>
      </c>
      <c r="BA20" s="111">
        <v>0</v>
      </c>
      <c r="BB20" s="112">
        <v>0</v>
      </c>
      <c r="BC20" s="111" t="s">
        <v>9</v>
      </c>
      <c r="BD20" s="113" t="s">
        <v>9</v>
      </c>
      <c r="BE20" s="114"/>
      <c r="BF20" s="111">
        <v>0</v>
      </c>
      <c r="BG20" s="115" t="s">
        <v>69</v>
      </c>
      <c r="BH20" s="112">
        <v>0</v>
      </c>
    </row>
    <row r="21" spans="2:60" ht="22.5" customHeight="1" thickBot="1" x14ac:dyDescent="0.3">
      <c r="B21" s="202" t="s">
        <v>147</v>
      </c>
      <c r="C21" s="208"/>
      <c r="D21" s="208" t="str">
        <f>D16</f>
        <v>CERVESATO SAMUELE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/>
      <c r="P21" s="209"/>
      <c r="Q21" s="118"/>
      <c r="R21" s="209" t="s">
        <v>155</v>
      </c>
      <c r="S21" s="209"/>
      <c r="T21" s="208" t="str">
        <f>U15</f>
        <v>AMICHETTI MARCO</v>
      </c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 t="s">
        <v>146</v>
      </c>
      <c r="AF21" s="203"/>
      <c r="AI21" s="206">
        <v>0</v>
      </c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111">
        <v>0</v>
      </c>
      <c r="AV21" s="112">
        <v>0</v>
      </c>
      <c r="AW21" s="111">
        <v>0</v>
      </c>
      <c r="AX21" s="112">
        <v>0</v>
      </c>
      <c r="AY21" s="111">
        <v>0</v>
      </c>
      <c r="AZ21" s="112">
        <v>0</v>
      </c>
      <c r="BA21" s="111">
        <v>0</v>
      </c>
      <c r="BB21" s="112">
        <v>0</v>
      </c>
      <c r="BC21" s="111" t="s">
        <v>9</v>
      </c>
      <c r="BD21" s="113" t="s">
        <v>9</v>
      </c>
      <c r="BE21" s="114"/>
      <c r="BF21" s="111">
        <v>0</v>
      </c>
      <c r="BG21" s="115" t="s">
        <v>69</v>
      </c>
      <c r="BH21" s="112">
        <v>0</v>
      </c>
    </row>
    <row r="22" spans="2:60" ht="22.5" customHeight="1" x14ac:dyDescent="0.25">
      <c r="B22" s="200" t="s">
        <v>143</v>
      </c>
      <c r="C22" s="213"/>
      <c r="D22" s="213" t="str">
        <f>D14</f>
        <v>RIGOTTI MASSIMO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 t="s">
        <v>155</v>
      </c>
      <c r="P22" s="214"/>
      <c r="Q22" s="116"/>
      <c r="R22" s="214"/>
      <c r="S22" s="214"/>
      <c r="T22" s="213" t="str">
        <f>U14</f>
        <v>RASCHINI FRANCESCO</v>
      </c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144</v>
      </c>
      <c r="AF22" s="201"/>
    </row>
    <row r="23" spans="2:60" ht="22.5" customHeight="1" x14ac:dyDescent="0.25">
      <c r="B23" s="210" t="s">
        <v>141</v>
      </c>
      <c r="C23" s="206"/>
      <c r="D23" s="206" t="str">
        <f>D13</f>
        <v>CASOTTO MAURO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11"/>
      <c r="P23" s="211"/>
      <c r="Q23" s="117"/>
      <c r="R23" s="211" t="s">
        <v>155</v>
      </c>
      <c r="S23" s="211"/>
      <c r="T23" s="206" t="str">
        <f>U16</f>
        <v>PIETRUCCI ALESSANDRO</v>
      </c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 t="s">
        <v>148</v>
      </c>
      <c r="AF23" s="212"/>
    </row>
    <row r="24" spans="2:60" ht="22.5" customHeight="1" x14ac:dyDescent="0.25">
      <c r="B24" s="210" t="s">
        <v>147</v>
      </c>
      <c r="C24" s="206"/>
      <c r="D24" s="206" t="str">
        <f>D16</f>
        <v>CERVESATO SAMUELE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11"/>
      <c r="P24" s="211"/>
      <c r="Q24" s="117"/>
      <c r="R24" s="211" t="s">
        <v>155</v>
      </c>
      <c r="S24" s="211"/>
      <c r="T24" s="206" t="str">
        <f>U13</f>
        <v>TOMASSETTI STEFANO</v>
      </c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 t="s">
        <v>142</v>
      </c>
      <c r="AF24" s="212"/>
    </row>
    <row r="25" spans="2:60" ht="22.5" customHeight="1" thickBot="1" x14ac:dyDescent="0.3">
      <c r="B25" s="202" t="s">
        <v>145</v>
      </c>
      <c r="C25" s="208"/>
      <c r="D25" s="208" t="str">
        <f>D15</f>
        <v>CAMPANER GIORGIO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  <c r="P25" s="209"/>
      <c r="Q25" s="118"/>
      <c r="R25" s="209" t="s">
        <v>155</v>
      </c>
      <c r="S25" s="209"/>
      <c r="T25" s="208" t="str">
        <f>U15</f>
        <v>AMICHETTI MARCO</v>
      </c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 t="s">
        <v>146</v>
      </c>
      <c r="AF25" s="203"/>
    </row>
    <row r="26" spans="2:60" ht="22.5" customHeight="1" x14ac:dyDescent="0.25">
      <c r="B26" s="200" t="s">
        <v>147</v>
      </c>
      <c r="C26" s="213"/>
      <c r="D26" s="213" t="str">
        <f>D16</f>
        <v>CERVESATO SAMUELE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 t="s">
        <v>155</v>
      </c>
      <c r="P26" s="214"/>
      <c r="Q26" s="116"/>
      <c r="R26" s="214"/>
      <c r="S26" s="214"/>
      <c r="T26" s="213" t="str">
        <f>U16</f>
        <v>PIETRUCCI ALESSANDRO</v>
      </c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148</v>
      </c>
      <c r="AF26" s="201"/>
    </row>
    <row r="27" spans="2:60" ht="22.5" customHeight="1" x14ac:dyDescent="0.25">
      <c r="B27" s="210" t="s">
        <v>141</v>
      </c>
      <c r="C27" s="206"/>
      <c r="D27" s="206" t="str">
        <f>D13</f>
        <v>CASOTTO MAURO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11"/>
      <c r="P27" s="211"/>
      <c r="Q27" s="117"/>
      <c r="R27" s="211" t="s">
        <v>155</v>
      </c>
      <c r="S27" s="211"/>
      <c r="T27" s="206" t="str">
        <f>U13</f>
        <v>TOMASSETTI STEFANO</v>
      </c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 t="s">
        <v>142</v>
      </c>
      <c r="AF27" s="212"/>
    </row>
    <row r="28" spans="2:60" ht="22.5" customHeight="1" x14ac:dyDescent="0.25">
      <c r="B28" s="210" t="s">
        <v>143</v>
      </c>
      <c r="C28" s="206"/>
      <c r="D28" s="206" t="str">
        <f>D14</f>
        <v>RIGOTTI MASSIMO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11" t="s">
        <v>155</v>
      </c>
      <c r="P28" s="211"/>
      <c r="Q28" s="117"/>
      <c r="R28" s="211"/>
      <c r="S28" s="211"/>
      <c r="T28" s="206" t="str">
        <f>U15</f>
        <v>AMICHETTI MARCO</v>
      </c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 t="s">
        <v>146</v>
      </c>
      <c r="AF28" s="212"/>
    </row>
    <row r="29" spans="2:60" ht="22.5" customHeight="1" thickBot="1" x14ac:dyDescent="0.3">
      <c r="B29" s="202" t="s">
        <v>145</v>
      </c>
      <c r="C29" s="208"/>
      <c r="D29" s="208" t="str">
        <f>D15</f>
        <v>CAMPANER GIORGIO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  <c r="Q29" s="118"/>
      <c r="R29" s="209" t="s">
        <v>155</v>
      </c>
      <c r="S29" s="209"/>
      <c r="T29" s="208" t="str">
        <f>U14</f>
        <v>RASCHINI FRANCESCO</v>
      </c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 t="s">
        <v>144</v>
      </c>
      <c r="AF29" s="203"/>
    </row>
    <row r="30" spans="2:60" ht="22.5" customHeight="1" x14ac:dyDescent="0.25">
      <c r="B30" s="200" t="s">
        <v>141</v>
      </c>
      <c r="C30" s="213"/>
      <c r="D30" s="213" t="str">
        <f>D13</f>
        <v>CASOTTO MAURO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4"/>
      <c r="Q30" s="116"/>
      <c r="R30" s="214" t="s">
        <v>155</v>
      </c>
      <c r="S30" s="214"/>
      <c r="T30" s="213" t="str">
        <f>U15</f>
        <v>AMICHETTI MARCO</v>
      </c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146</v>
      </c>
      <c r="AF30" s="201"/>
    </row>
    <row r="31" spans="2:60" ht="22.5" customHeight="1" x14ac:dyDescent="0.25">
      <c r="B31" s="210" t="s">
        <v>143</v>
      </c>
      <c r="C31" s="206"/>
      <c r="D31" s="206" t="str">
        <f>D14</f>
        <v>RIGOTTI MASSIMO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11"/>
      <c r="P31" s="211"/>
      <c r="Q31" s="117"/>
      <c r="R31" s="211"/>
      <c r="S31" s="211"/>
      <c r="T31" s="206" t="str">
        <f>U16</f>
        <v>PIETRUCCI ALESSANDRO</v>
      </c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 t="s">
        <v>148</v>
      </c>
      <c r="AF31" s="212"/>
    </row>
    <row r="32" spans="2:60" ht="22.5" customHeight="1" x14ac:dyDescent="0.25">
      <c r="B32" s="210" t="s">
        <v>145</v>
      </c>
      <c r="C32" s="206"/>
      <c r="D32" s="206" t="str">
        <f>D15</f>
        <v>CAMPANER GIORGIO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11"/>
      <c r="P32" s="211"/>
      <c r="Q32" s="117"/>
      <c r="R32" s="211"/>
      <c r="S32" s="211"/>
      <c r="T32" s="206" t="str">
        <f>U13</f>
        <v>TOMASSETTI STEFANO</v>
      </c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 t="s">
        <v>142</v>
      </c>
      <c r="AF32" s="212"/>
    </row>
    <row r="33" spans="1:37" ht="22.5" customHeight="1" thickBot="1" x14ac:dyDescent="0.3">
      <c r="B33" s="202" t="s">
        <v>147</v>
      </c>
      <c r="C33" s="208"/>
      <c r="D33" s="208" t="str">
        <f>D16</f>
        <v>CERVESATO SAMUELE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209"/>
      <c r="Q33" s="118"/>
      <c r="R33" s="209"/>
      <c r="S33" s="209"/>
      <c r="T33" s="208" t="str">
        <f>U14</f>
        <v>RASCHINI FRANCESCO</v>
      </c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 t="s">
        <v>144</v>
      </c>
      <c r="AF33" s="203"/>
    </row>
    <row r="34" spans="1:37" x14ac:dyDescent="0.25">
      <c r="A34" s="119"/>
      <c r="B34" s="205" t="s">
        <v>149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119"/>
      <c r="AH34" s="119"/>
      <c r="AI34" s="119"/>
      <c r="AJ34" s="119"/>
      <c r="AK34" s="119"/>
    </row>
    <row r="35" spans="1:37" ht="22.5" customHeight="1" x14ac:dyDescent="0.25">
      <c r="B35" s="206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120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6"/>
      <c r="AF35" s="206"/>
    </row>
    <row r="36" spans="1:37" ht="7.5" customHeight="1" x14ac:dyDescent="0.2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0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7" ht="15.75" customHeight="1" thickBot="1" x14ac:dyDescent="0.3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99" t="s">
        <v>150</v>
      </c>
      <c r="P37" s="199"/>
      <c r="Q37" s="199"/>
      <c r="R37" s="199"/>
      <c r="S37" s="199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pans="1:37" ht="15" customHeight="1" x14ac:dyDescent="0.2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200">
        <v>4</v>
      </c>
      <c r="P38" s="201"/>
      <c r="Q38" s="204" t="s">
        <v>69</v>
      </c>
      <c r="R38" s="200">
        <v>9</v>
      </c>
      <c r="S38" s="201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</row>
    <row r="39" spans="1:37" ht="15.75" thickBot="1" x14ac:dyDescent="0.3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202"/>
      <c r="P39" s="203"/>
      <c r="Q39" s="204"/>
      <c r="R39" s="202"/>
      <c r="S39" s="203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7" x14ac:dyDescent="0.25"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7" x14ac:dyDescent="0.25">
      <c r="C41" s="174" t="s">
        <v>151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U41" s="174" t="s">
        <v>151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4" spans="1:37" ht="15" customHeight="1" x14ac:dyDescent="0.25">
      <c r="H44" s="226" t="s">
        <v>98</v>
      </c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</row>
    <row r="45" spans="1:37" ht="15" customHeight="1" x14ac:dyDescent="0.25"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</row>
    <row r="47" spans="1:37" x14ac:dyDescent="0.25">
      <c r="H47" s="227" t="s">
        <v>136</v>
      </c>
      <c r="I47" s="227"/>
      <c r="J47" s="227"/>
      <c r="K47" s="227"/>
      <c r="L47" s="228">
        <v>1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</row>
    <row r="49" spans="2:60" x14ac:dyDescent="0.25">
      <c r="H49" s="227" t="s">
        <v>137</v>
      </c>
      <c r="I49" s="227"/>
      <c r="J49" s="227"/>
      <c r="K49" s="227"/>
      <c r="L49" s="228" t="s">
        <v>81</v>
      </c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</row>
    <row r="50" spans="2:60" ht="8.25" customHeight="1" x14ac:dyDescent="0.25">
      <c r="H50" s="108"/>
      <c r="I50" s="108"/>
      <c r="J50" s="108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2:60" ht="15.75" thickBot="1" x14ac:dyDescent="0.3">
      <c r="F51" s="229" t="s">
        <v>138</v>
      </c>
      <c r="G51" s="229"/>
      <c r="H51" s="229"/>
      <c r="I51" s="229"/>
      <c r="J51" s="229"/>
      <c r="K51" s="229"/>
      <c r="P51" s="227" t="s">
        <v>139</v>
      </c>
      <c r="Q51" s="227"/>
      <c r="R51" s="227"/>
      <c r="W51" s="230" t="s">
        <v>140</v>
      </c>
      <c r="X51" s="230"/>
      <c r="Y51" s="230"/>
      <c r="Z51" s="230"/>
      <c r="AA51" s="230"/>
      <c r="AB51" s="230"/>
    </row>
    <row r="52" spans="2:60" ht="15.75" customHeight="1" thickBot="1" x14ac:dyDescent="0.3">
      <c r="B52" s="218" t="s">
        <v>79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3"/>
      <c r="P52" s="110"/>
      <c r="R52" s="110" t="s">
        <v>155</v>
      </c>
      <c r="S52" s="218" t="s">
        <v>2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23"/>
    </row>
    <row r="53" spans="2:60" ht="15.75" customHeight="1" thickBot="1" x14ac:dyDescent="0.3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2"/>
      <c r="S53" s="220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2"/>
    </row>
    <row r="54" spans="2:60" ht="7.5" customHeight="1" thickBot="1" x14ac:dyDescent="0.3"/>
    <row r="55" spans="2:60" ht="22.5" customHeight="1" x14ac:dyDescent="0.25">
      <c r="B55" s="200" t="s">
        <v>141</v>
      </c>
      <c r="C55" s="213"/>
      <c r="D55" s="224" t="s">
        <v>164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  <c r="S55" s="200" t="s">
        <v>142</v>
      </c>
      <c r="T55" s="213"/>
      <c r="U55" s="224" t="s">
        <v>168</v>
      </c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5"/>
      <c r="AI55" s="206">
        <v>0</v>
      </c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111">
        <v>0</v>
      </c>
      <c r="AV55" s="112">
        <v>0</v>
      </c>
      <c r="AW55" s="111">
        <v>0</v>
      </c>
      <c r="AX55" s="112">
        <v>0</v>
      </c>
      <c r="AY55" s="111">
        <v>0</v>
      </c>
      <c r="AZ55" s="112">
        <v>0</v>
      </c>
      <c r="BA55" s="111">
        <v>0</v>
      </c>
      <c r="BB55" s="112">
        <v>0</v>
      </c>
      <c r="BC55" s="111" t="s">
        <v>9</v>
      </c>
      <c r="BD55" s="113" t="s">
        <v>9</v>
      </c>
      <c r="BE55" s="114"/>
      <c r="BF55" s="111">
        <v>0</v>
      </c>
      <c r="BG55" s="115" t="s">
        <v>69</v>
      </c>
      <c r="BH55" s="112">
        <v>0</v>
      </c>
    </row>
    <row r="56" spans="2:60" ht="22.5" customHeight="1" x14ac:dyDescent="0.25">
      <c r="B56" s="210" t="s">
        <v>143</v>
      </c>
      <c r="C56" s="206"/>
      <c r="D56" s="207" t="s">
        <v>165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17"/>
      <c r="S56" s="210" t="s">
        <v>144</v>
      </c>
      <c r="T56" s="206"/>
      <c r="U56" s="207" t="s">
        <v>169</v>
      </c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17"/>
      <c r="AI56" s="206">
        <v>0</v>
      </c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111">
        <v>0</v>
      </c>
      <c r="AV56" s="112">
        <v>0</v>
      </c>
      <c r="AW56" s="111">
        <v>0</v>
      </c>
      <c r="AX56" s="112">
        <v>0</v>
      </c>
      <c r="AY56" s="111">
        <v>0</v>
      </c>
      <c r="AZ56" s="112">
        <v>0</v>
      </c>
      <c r="BA56" s="111">
        <v>0</v>
      </c>
      <c r="BB56" s="112">
        <v>0</v>
      </c>
      <c r="BC56" s="111" t="s">
        <v>9</v>
      </c>
      <c r="BD56" s="113" t="s">
        <v>9</v>
      </c>
      <c r="BE56" s="114"/>
      <c r="BF56" s="111">
        <v>0</v>
      </c>
      <c r="BG56" s="115" t="s">
        <v>69</v>
      </c>
      <c r="BH56" s="112">
        <v>0</v>
      </c>
    </row>
    <row r="57" spans="2:60" ht="22.5" customHeight="1" x14ac:dyDescent="0.25">
      <c r="B57" s="210" t="s">
        <v>145</v>
      </c>
      <c r="C57" s="206"/>
      <c r="D57" s="207" t="s">
        <v>166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17"/>
      <c r="S57" s="210" t="s">
        <v>146</v>
      </c>
      <c r="T57" s="206"/>
      <c r="U57" s="207" t="s">
        <v>170</v>
      </c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17"/>
      <c r="AI57" s="206">
        <v>0</v>
      </c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111">
        <v>0</v>
      </c>
      <c r="AV57" s="112">
        <v>0</v>
      </c>
      <c r="AW57" s="111">
        <v>0</v>
      </c>
      <c r="AX57" s="112">
        <v>0</v>
      </c>
      <c r="AY57" s="111">
        <v>0</v>
      </c>
      <c r="AZ57" s="112">
        <v>0</v>
      </c>
      <c r="BA57" s="111">
        <v>0</v>
      </c>
      <c r="BB57" s="112">
        <v>0</v>
      </c>
      <c r="BC57" s="111" t="s">
        <v>9</v>
      </c>
      <c r="BD57" s="113" t="s">
        <v>9</v>
      </c>
      <c r="BE57" s="114"/>
      <c r="BF57" s="111">
        <v>0</v>
      </c>
      <c r="BG57" s="115" t="s">
        <v>69</v>
      </c>
      <c r="BH57" s="112">
        <v>0</v>
      </c>
    </row>
    <row r="58" spans="2:60" ht="22.5" customHeight="1" thickBot="1" x14ac:dyDescent="0.3">
      <c r="B58" s="202" t="s">
        <v>147</v>
      </c>
      <c r="C58" s="208"/>
      <c r="D58" s="215" t="s">
        <v>167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6"/>
      <c r="S58" s="202" t="s">
        <v>148</v>
      </c>
      <c r="T58" s="208"/>
      <c r="U58" s="215" t="s">
        <v>171</v>
      </c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6"/>
      <c r="AI58" s="206">
        <v>0</v>
      </c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111">
        <v>0</v>
      </c>
      <c r="AV58" s="112">
        <v>0</v>
      </c>
      <c r="AW58" s="111">
        <v>0</v>
      </c>
      <c r="AX58" s="112">
        <v>0</v>
      </c>
      <c r="AY58" s="111">
        <v>0</v>
      </c>
      <c r="AZ58" s="112">
        <v>0</v>
      </c>
      <c r="BA58" s="111">
        <v>0</v>
      </c>
      <c r="BB58" s="112">
        <v>0</v>
      </c>
      <c r="BC58" s="111" t="s">
        <v>9</v>
      </c>
      <c r="BD58" s="113" t="s">
        <v>9</v>
      </c>
      <c r="BE58" s="114"/>
      <c r="BF58" s="111">
        <v>0</v>
      </c>
      <c r="BG58" s="115" t="s">
        <v>69</v>
      </c>
      <c r="BH58" s="112">
        <v>0</v>
      </c>
    </row>
    <row r="59" spans="2:60" ht="15.75" thickBot="1" x14ac:dyDescent="0.3"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</row>
    <row r="60" spans="2:60" ht="22.5" customHeight="1" x14ac:dyDescent="0.25">
      <c r="B60" s="200" t="s">
        <v>141</v>
      </c>
      <c r="C60" s="213"/>
      <c r="D60" s="213" t="str">
        <f>D55</f>
        <v>BLASCO ROBERTO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  <c r="P60" s="214"/>
      <c r="Q60" s="116"/>
      <c r="R60" s="214" t="s">
        <v>155</v>
      </c>
      <c r="S60" s="214"/>
      <c r="T60" s="213" t="str">
        <f>U56</f>
        <v>FOCONETTI ANDREA</v>
      </c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 t="s">
        <v>144</v>
      </c>
      <c r="AF60" s="201"/>
      <c r="AI60" s="206">
        <v>0</v>
      </c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111">
        <v>0</v>
      </c>
      <c r="AV60" s="112">
        <v>0</v>
      </c>
      <c r="AW60" s="111">
        <v>0</v>
      </c>
      <c r="AX60" s="112">
        <v>0</v>
      </c>
      <c r="AY60" s="111">
        <v>0</v>
      </c>
      <c r="AZ60" s="112">
        <v>0</v>
      </c>
      <c r="BA60" s="111">
        <v>0</v>
      </c>
      <c r="BB60" s="112">
        <v>0</v>
      </c>
      <c r="BC60" s="111" t="s">
        <v>9</v>
      </c>
      <c r="BD60" s="113" t="s">
        <v>9</v>
      </c>
      <c r="BE60" s="114"/>
      <c r="BF60" s="111">
        <v>0</v>
      </c>
      <c r="BG60" s="115" t="s">
        <v>69</v>
      </c>
      <c r="BH60" s="112">
        <v>0</v>
      </c>
    </row>
    <row r="61" spans="2:60" ht="22.5" customHeight="1" x14ac:dyDescent="0.25">
      <c r="B61" s="210" t="s">
        <v>143</v>
      </c>
      <c r="C61" s="206"/>
      <c r="D61" s="206" t="str">
        <f>D56</f>
        <v>BURATTI MARCO</v>
      </c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11"/>
      <c r="P61" s="211"/>
      <c r="Q61" s="117"/>
      <c r="R61" s="211" t="s">
        <v>155</v>
      </c>
      <c r="S61" s="211"/>
      <c r="T61" s="206" t="str">
        <f>U55</f>
        <v>CODIGNOLA ANGELO</v>
      </c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 t="s">
        <v>142</v>
      </c>
      <c r="AF61" s="212"/>
      <c r="AI61" s="206">
        <v>0</v>
      </c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111">
        <v>0</v>
      </c>
      <c r="AV61" s="112">
        <v>0</v>
      </c>
      <c r="AW61" s="111">
        <v>0</v>
      </c>
      <c r="AX61" s="112">
        <v>0</v>
      </c>
      <c r="AY61" s="111">
        <v>0</v>
      </c>
      <c r="AZ61" s="112">
        <v>0</v>
      </c>
      <c r="BA61" s="111">
        <v>0</v>
      </c>
      <c r="BB61" s="112">
        <v>0</v>
      </c>
      <c r="BC61" s="111" t="s">
        <v>9</v>
      </c>
      <c r="BD61" s="113" t="s">
        <v>9</v>
      </c>
      <c r="BE61" s="114"/>
      <c r="BF61" s="111">
        <v>0</v>
      </c>
      <c r="BG61" s="115" t="s">
        <v>69</v>
      </c>
      <c r="BH61" s="112">
        <v>0</v>
      </c>
    </row>
    <row r="62" spans="2:60" ht="22.5" customHeight="1" x14ac:dyDescent="0.25">
      <c r="B62" s="210" t="s">
        <v>145</v>
      </c>
      <c r="C62" s="206"/>
      <c r="D62" s="206" t="str">
        <f>D57</f>
        <v>MAGGIULLI ALESSANRO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11"/>
      <c r="P62" s="211"/>
      <c r="Q62" s="117"/>
      <c r="R62" s="211" t="s">
        <v>155</v>
      </c>
      <c r="S62" s="211"/>
      <c r="T62" s="206" t="str">
        <f>U58</f>
        <v>MANTARRO SALVATORE</v>
      </c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 t="s">
        <v>148</v>
      </c>
      <c r="AF62" s="212"/>
      <c r="AI62" s="206">
        <v>0</v>
      </c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111">
        <v>0</v>
      </c>
      <c r="AV62" s="112">
        <v>0</v>
      </c>
      <c r="AW62" s="111">
        <v>0</v>
      </c>
      <c r="AX62" s="112">
        <v>0</v>
      </c>
      <c r="AY62" s="111">
        <v>0</v>
      </c>
      <c r="AZ62" s="112">
        <v>0</v>
      </c>
      <c r="BA62" s="111">
        <v>0</v>
      </c>
      <c r="BB62" s="112">
        <v>0</v>
      </c>
      <c r="BC62" s="111" t="s">
        <v>9</v>
      </c>
      <c r="BD62" s="113" t="s">
        <v>9</v>
      </c>
      <c r="BE62" s="114"/>
      <c r="BF62" s="111">
        <v>0</v>
      </c>
      <c r="BG62" s="115" t="s">
        <v>69</v>
      </c>
      <c r="BH62" s="112">
        <v>0</v>
      </c>
    </row>
    <row r="63" spans="2:60" ht="22.5" customHeight="1" thickBot="1" x14ac:dyDescent="0.3">
      <c r="B63" s="202" t="s">
        <v>147</v>
      </c>
      <c r="C63" s="208"/>
      <c r="D63" s="208" t="str">
        <f>D58</f>
        <v>CIGNETTI ILARIO</v>
      </c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  <c r="P63" s="209"/>
      <c r="Q63" s="118"/>
      <c r="R63" s="209" t="s">
        <v>155</v>
      </c>
      <c r="S63" s="209"/>
      <c r="T63" s="208" t="str">
        <f>U57</f>
        <v>SCANDROGLIO MAURIZIO</v>
      </c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 t="s">
        <v>146</v>
      </c>
      <c r="AF63" s="203"/>
      <c r="AI63" s="206">
        <v>0</v>
      </c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111">
        <v>0</v>
      </c>
      <c r="AV63" s="112">
        <v>0</v>
      </c>
      <c r="AW63" s="111">
        <v>0</v>
      </c>
      <c r="AX63" s="112">
        <v>0</v>
      </c>
      <c r="AY63" s="111">
        <v>0</v>
      </c>
      <c r="AZ63" s="112">
        <v>0</v>
      </c>
      <c r="BA63" s="111">
        <v>0</v>
      </c>
      <c r="BB63" s="112">
        <v>0</v>
      </c>
      <c r="BC63" s="111" t="s">
        <v>9</v>
      </c>
      <c r="BD63" s="113" t="s">
        <v>9</v>
      </c>
      <c r="BE63" s="114"/>
      <c r="BF63" s="111">
        <v>0</v>
      </c>
      <c r="BG63" s="115" t="s">
        <v>69</v>
      </c>
      <c r="BH63" s="112">
        <v>0</v>
      </c>
    </row>
    <row r="64" spans="2:60" ht="22.5" customHeight="1" x14ac:dyDescent="0.25">
      <c r="B64" s="200" t="s">
        <v>143</v>
      </c>
      <c r="C64" s="213"/>
      <c r="D64" s="213" t="str">
        <f>D56</f>
        <v>BURATTI MARCO</v>
      </c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  <c r="P64" s="214"/>
      <c r="Q64" s="116"/>
      <c r="R64" s="214" t="s">
        <v>155</v>
      </c>
      <c r="S64" s="214"/>
      <c r="T64" s="213" t="str">
        <f>U56</f>
        <v>FOCONETTI ANDREA</v>
      </c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 t="s">
        <v>144</v>
      </c>
      <c r="AF64" s="201"/>
    </row>
    <row r="65" spans="1:37" ht="22.5" customHeight="1" x14ac:dyDescent="0.25">
      <c r="B65" s="210" t="s">
        <v>141</v>
      </c>
      <c r="C65" s="206"/>
      <c r="D65" s="206" t="str">
        <f>D55</f>
        <v>BLASCO ROBERTO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11"/>
      <c r="P65" s="211"/>
      <c r="Q65" s="117"/>
      <c r="R65" s="211" t="s">
        <v>155</v>
      </c>
      <c r="S65" s="211"/>
      <c r="T65" s="206" t="str">
        <f>U58</f>
        <v>MANTARRO SALVATORE</v>
      </c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 t="s">
        <v>148</v>
      </c>
      <c r="AF65" s="212"/>
    </row>
    <row r="66" spans="1:37" ht="22.5" customHeight="1" x14ac:dyDescent="0.25">
      <c r="B66" s="210" t="s">
        <v>147</v>
      </c>
      <c r="C66" s="206"/>
      <c r="D66" s="206" t="str">
        <f>D58</f>
        <v>CIGNETTI ILARIO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11"/>
      <c r="P66" s="211"/>
      <c r="Q66" s="117"/>
      <c r="R66" s="211" t="s">
        <v>155</v>
      </c>
      <c r="S66" s="211"/>
      <c r="T66" s="206" t="str">
        <f>U55</f>
        <v>CODIGNOLA ANGELO</v>
      </c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 t="s">
        <v>142</v>
      </c>
      <c r="AF66" s="212"/>
    </row>
    <row r="67" spans="1:37" ht="22.5" customHeight="1" thickBot="1" x14ac:dyDescent="0.3">
      <c r="B67" s="202" t="s">
        <v>145</v>
      </c>
      <c r="C67" s="208"/>
      <c r="D67" s="208" t="str">
        <f>D57</f>
        <v>MAGGIULLI ALESSANRO</v>
      </c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9" t="s">
        <v>155</v>
      </c>
      <c r="P67" s="209"/>
      <c r="Q67" s="118"/>
      <c r="R67" s="209"/>
      <c r="S67" s="209"/>
      <c r="T67" s="208" t="str">
        <f>U57</f>
        <v>SCANDROGLIO MAURIZIO</v>
      </c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 t="s">
        <v>146</v>
      </c>
      <c r="AF67" s="203"/>
    </row>
    <row r="68" spans="1:37" ht="22.5" customHeight="1" x14ac:dyDescent="0.25">
      <c r="B68" s="200" t="s">
        <v>147</v>
      </c>
      <c r="C68" s="213"/>
      <c r="D68" s="213" t="str">
        <f>D58</f>
        <v>CIGNETTI ILARIO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/>
      <c r="P68" s="214"/>
      <c r="Q68" s="116"/>
      <c r="R68" s="214" t="s">
        <v>155</v>
      </c>
      <c r="S68" s="214"/>
      <c r="T68" s="213" t="str">
        <f>U58</f>
        <v>MANTARRO SALVATORE</v>
      </c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 t="s">
        <v>148</v>
      </c>
      <c r="AF68" s="201"/>
    </row>
    <row r="69" spans="1:37" ht="22.5" customHeight="1" x14ac:dyDescent="0.25">
      <c r="B69" s="210" t="s">
        <v>141</v>
      </c>
      <c r="C69" s="206"/>
      <c r="D69" s="206" t="str">
        <f>D55</f>
        <v>BLASCO ROBERTO</v>
      </c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11"/>
      <c r="P69" s="211"/>
      <c r="Q69" s="117"/>
      <c r="R69" s="211" t="s">
        <v>155</v>
      </c>
      <c r="S69" s="211"/>
      <c r="T69" s="206" t="str">
        <f>U55</f>
        <v>CODIGNOLA ANGELO</v>
      </c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 t="s">
        <v>142</v>
      </c>
      <c r="AF69" s="212"/>
    </row>
    <row r="70" spans="1:37" ht="22.5" customHeight="1" x14ac:dyDescent="0.25">
      <c r="B70" s="210" t="s">
        <v>143</v>
      </c>
      <c r="C70" s="206"/>
      <c r="D70" s="206" t="str">
        <f>D56</f>
        <v>BURATTI MARCO</v>
      </c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11"/>
      <c r="P70" s="211"/>
      <c r="Q70" s="117"/>
      <c r="R70" s="211"/>
      <c r="S70" s="211"/>
      <c r="T70" s="206" t="str">
        <f>U57</f>
        <v>SCANDROGLIO MAURIZIO</v>
      </c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 t="s">
        <v>146</v>
      </c>
      <c r="AF70" s="212"/>
    </row>
    <row r="71" spans="1:37" ht="22.5" customHeight="1" thickBot="1" x14ac:dyDescent="0.3">
      <c r="B71" s="202" t="s">
        <v>145</v>
      </c>
      <c r="C71" s="208"/>
      <c r="D71" s="208" t="str">
        <f>D57</f>
        <v>MAGGIULLI ALESSANRO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  <c r="P71" s="209"/>
      <c r="Q71" s="118"/>
      <c r="R71" s="209"/>
      <c r="S71" s="209"/>
      <c r="T71" s="208" t="str">
        <f>U56</f>
        <v>FOCONETTI ANDREA</v>
      </c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 t="s">
        <v>144</v>
      </c>
      <c r="AF71" s="203"/>
    </row>
    <row r="72" spans="1:37" ht="22.5" customHeight="1" x14ac:dyDescent="0.25">
      <c r="B72" s="200" t="s">
        <v>141</v>
      </c>
      <c r="C72" s="213"/>
      <c r="D72" s="213" t="str">
        <f>D55</f>
        <v>BLASCO ROBERTO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4"/>
      <c r="P72" s="214"/>
      <c r="Q72" s="116"/>
      <c r="R72" s="214"/>
      <c r="S72" s="214"/>
      <c r="T72" s="213" t="str">
        <f>U57</f>
        <v>SCANDROGLIO MAURIZIO</v>
      </c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 t="s">
        <v>146</v>
      </c>
      <c r="AF72" s="201"/>
    </row>
    <row r="73" spans="1:37" ht="22.5" customHeight="1" x14ac:dyDescent="0.25">
      <c r="B73" s="210" t="s">
        <v>143</v>
      </c>
      <c r="C73" s="206"/>
      <c r="D73" s="206" t="str">
        <f>D56</f>
        <v>BURATTI MARCO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11"/>
      <c r="P73" s="211"/>
      <c r="Q73" s="117"/>
      <c r="R73" s="211"/>
      <c r="S73" s="211"/>
      <c r="T73" s="206" t="str">
        <f>U58</f>
        <v>MANTARRO SALVATORE</v>
      </c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 t="s">
        <v>148</v>
      </c>
      <c r="AF73" s="212"/>
    </row>
    <row r="74" spans="1:37" ht="22.5" customHeight="1" x14ac:dyDescent="0.25">
      <c r="B74" s="210" t="s">
        <v>145</v>
      </c>
      <c r="C74" s="206"/>
      <c r="D74" s="206" t="str">
        <f>D57</f>
        <v>MAGGIULLI ALESSANRO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11"/>
      <c r="P74" s="211"/>
      <c r="Q74" s="117"/>
      <c r="R74" s="211"/>
      <c r="S74" s="211"/>
      <c r="T74" s="206" t="str">
        <f>U55</f>
        <v>CODIGNOLA ANGELO</v>
      </c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 t="s">
        <v>142</v>
      </c>
      <c r="AF74" s="212"/>
    </row>
    <row r="75" spans="1:37" ht="22.5" customHeight="1" thickBot="1" x14ac:dyDescent="0.3">
      <c r="B75" s="202" t="s">
        <v>147</v>
      </c>
      <c r="C75" s="208"/>
      <c r="D75" s="208" t="str">
        <f>D58</f>
        <v>CIGNETTI ILARIO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9"/>
      <c r="P75" s="209"/>
      <c r="Q75" s="118"/>
      <c r="R75" s="209"/>
      <c r="S75" s="209"/>
      <c r="T75" s="208" t="str">
        <f>U56</f>
        <v>FOCONETTI ANDREA</v>
      </c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 t="s">
        <v>144</v>
      </c>
      <c r="AF75" s="203"/>
    </row>
    <row r="76" spans="1:37" x14ac:dyDescent="0.25">
      <c r="A76" s="119"/>
      <c r="B76" s="205" t="s">
        <v>149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119"/>
      <c r="AH76" s="119"/>
      <c r="AI76" s="119"/>
      <c r="AJ76" s="119"/>
      <c r="AK76" s="119"/>
    </row>
    <row r="77" spans="1:37" ht="22.5" customHeight="1" x14ac:dyDescent="0.25">
      <c r="B77" s="206"/>
      <c r="C77" s="206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120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6"/>
      <c r="AF77" s="206"/>
    </row>
    <row r="78" spans="1:37" ht="7.5" customHeight="1" x14ac:dyDescent="0.2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0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</row>
    <row r="79" spans="1:37" ht="15.75" thickBot="1" x14ac:dyDescent="0.3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99" t="s">
        <v>150</v>
      </c>
      <c r="P79" s="199"/>
      <c r="Q79" s="199"/>
      <c r="R79" s="199"/>
      <c r="S79" s="199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</row>
    <row r="80" spans="1:37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200">
        <v>1</v>
      </c>
      <c r="P80" s="201"/>
      <c r="Q80" s="204" t="s">
        <v>69</v>
      </c>
      <c r="R80" s="200">
        <v>9</v>
      </c>
      <c r="S80" s="201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</row>
    <row r="81" spans="2:32" ht="15.75" thickBot="1" x14ac:dyDescent="0.3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202"/>
      <c r="P81" s="203"/>
      <c r="Q81" s="204"/>
      <c r="R81" s="202"/>
      <c r="S81" s="203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</row>
    <row r="82" spans="2:32" x14ac:dyDescent="0.25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</row>
    <row r="83" spans="2:32" x14ac:dyDescent="0.25">
      <c r="C83" s="174" t="s">
        <v>151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U83" s="174" t="s">
        <v>151</v>
      </c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</row>
    <row r="86" spans="2:32" x14ac:dyDescent="0.25">
      <c r="H86" s="226" t="s">
        <v>98</v>
      </c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</row>
    <row r="87" spans="2:32" x14ac:dyDescent="0.25"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</row>
    <row r="89" spans="2:32" x14ac:dyDescent="0.25">
      <c r="H89" s="227" t="s">
        <v>136</v>
      </c>
      <c r="I89" s="227"/>
      <c r="J89" s="227"/>
      <c r="K89" s="227"/>
      <c r="L89" s="228">
        <v>1</v>
      </c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</row>
    <row r="91" spans="2:32" x14ac:dyDescent="0.25">
      <c r="H91" s="227" t="s">
        <v>137</v>
      </c>
      <c r="I91" s="227"/>
      <c r="J91" s="227"/>
      <c r="K91" s="227"/>
      <c r="L91" s="228" t="s">
        <v>81</v>
      </c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</row>
    <row r="92" spans="2:32" ht="7.5" customHeight="1" x14ac:dyDescent="0.25">
      <c r="H92" s="108"/>
      <c r="I92" s="108"/>
      <c r="J92" s="108"/>
      <c r="K92" s="108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</row>
    <row r="93" spans="2:32" ht="15.75" thickBot="1" x14ac:dyDescent="0.3">
      <c r="F93" s="229" t="s">
        <v>138</v>
      </c>
      <c r="G93" s="229"/>
      <c r="H93" s="229"/>
      <c r="I93" s="229"/>
      <c r="J93" s="229"/>
      <c r="K93" s="229"/>
      <c r="P93" s="227" t="s">
        <v>139</v>
      </c>
      <c r="Q93" s="227"/>
      <c r="R93" s="227"/>
      <c r="W93" s="230" t="s">
        <v>140</v>
      </c>
      <c r="X93" s="230"/>
      <c r="Y93" s="230"/>
      <c r="Z93" s="230"/>
      <c r="AA93" s="230"/>
      <c r="AB93" s="230"/>
    </row>
    <row r="94" spans="2:32" ht="15.75" thickBot="1" x14ac:dyDescent="0.3">
      <c r="B94" s="218" t="s">
        <v>79</v>
      </c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110" t="s">
        <v>155</v>
      </c>
      <c r="R94" s="110"/>
      <c r="S94" s="218" t="s">
        <v>4</v>
      </c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23"/>
    </row>
    <row r="95" spans="2:32" ht="15.75" thickBot="1" x14ac:dyDescent="0.3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2"/>
      <c r="S95" s="220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2"/>
    </row>
    <row r="96" spans="2:32" ht="7.5" customHeight="1" thickBot="1" x14ac:dyDescent="0.3"/>
    <row r="97" spans="2:60" ht="22.5" customHeight="1" x14ac:dyDescent="0.25">
      <c r="B97" s="200" t="s">
        <v>141</v>
      </c>
      <c r="C97" s="213"/>
      <c r="D97" s="224" t="s">
        <v>165</v>
      </c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5"/>
      <c r="S97" s="200" t="s">
        <v>142</v>
      </c>
      <c r="T97" s="213"/>
      <c r="U97" s="224" t="s">
        <v>162</v>
      </c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5"/>
      <c r="AI97" s="206">
        <v>0</v>
      </c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111">
        <v>0</v>
      </c>
      <c r="AV97" s="112">
        <v>0</v>
      </c>
      <c r="AW97" s="111">
        <v>0</v>
      </c>
      <c r="AX97" s="112">
        <v>0</v>
      </c>
      <c r="AY97" s="111">
        <v>0</v>
      </c>
      <c r="AZ97" s="112">
        <v>0</v>
      </c>
      <c r="BA97" s="111">
        <v>0</v>
      </c>
      <c r="BB97" s="112">
        <v>0</v>
      </c>
      <c r="BC97" s="111" t="s">
        <v>9</v>
      </c>
      <c r="BD97" s="113" t="s">
        <v>9</v>
      </c>
      <c r="BE97" s="114"/>
      <c r="BF97" s="111">
        <v>0</v>
      </c>
      <c r="BG97" s="115" t="s">
        <v>69</v>
      </c>
      <c r="BH97" s="112">
        <v>0</v>
      </c>
    </row>
    <row r="98" spans="2:60" ht="22.5" customHeight="1" x14ac:dyDescent="0.25">
      <c r="B98" s="210" t="s">
        <v>143</v>
      </c>
      <c r="C98" s="206"/>
      <c r="D98" s="207" t="s">
        <v>164</v>
      </c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17"/>
      <c r="S98" s="210" t="s">
        <v>144</v>
      </c>
      <c r="T98" s="206"/>
      <c r="U98" s="207" t="s">
        <v>160</v>
      </c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17"/>
      <c r="AI98" s="206">
        <v>0</v>
      </c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111">
        <v>0</v>
      </c>
      <c r="AV98" s="112">
        <v>0</v>
      </c>
      <c r="AW98" s="111">
        <v>0</v>
      </c>
      <c r="AX98" s="112">
        <v>0</v>
      </c>
      <c r="AY98" s="111">
        <v>0</v>
      </c>
      <c r="AZ98" s="112">
        <v>0</v>
      </c>
      <c r="BA98" s="111">
        <v>0</v>
      </c>
      <c r="BB98" s="112">
        <v>0</v>
      </c>
      <c r="BC98" s="111" t="s">
        <v>9</v>
      </c>
      <c r="BD98" s="113" t="s">
        <v>9</v>
      </c>
      <c r="BE98" s="114"/>
      <c r="BF98" s="111">
        <v>0</v>
      </c>
      <c r="BG98" s="115" t="s">
        <v>69</v>
      </c>
      <c r="BH98" s="112">
        <v>0</v>
      </c>
    </row>
    <row r="99" spans="2:60" ht="22.5" customHeight="1" x14ac:dyDescent="0.25">
      <c r="B99" s="210" t="s">
        <v>145</v>
      </c>
      <c r="C99" s="206"/>
      <c r="D99" s="207" t="s">
        <v>188</v>
      </c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17"/>
      <c r="S99" s="210" t="s">
        <v>146</v>
      </c>
      <c r="T99" s="206"/>
      <c r="U99" s="207" t="s">
        <v>163</v>
      </c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17"/>
      <c r="AI99" s="206">
        <v>0</v>
      </c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111">
        <v>0</v>
      </c>
      <c r="AV99" s="112">
        <v>0</v>
      </c>
      <c r="AW99" s="111">
        <v>0</v>
      </c>
      <c r="AX99" s="112">
        <v>0</v>
      </c>
      <c r="AY99" s="111">
        <v>0</v>
      </c>
      <c r="AZ99" s="112">
        <v>0</v>
      </c>
      <c r="BA99" s="111">
        <v>0</v>
      </c>
      <c r="BB99" s="112">
        <v>0</v>
      </c>
      <c r="BC99" s="111" t="s">
        <v>9</v>
      </c>
      <c r="BD99" s="113" t="s">
        <v>9</v>
      </c>
      <c r="BE99" s="114"/>
      <c r="BF99" s="111">
        <v>0</v>
      </c>
      <c r="BG99" s="115" t="s">
        <v>69</v>
      </c>
      <c r="BH99" s="112">
        <v>0</v>
      </c>
    </row>
    <row r="100" spans="2:60" ht="22.5" customHeight="1" thickBot="1" x14ac:dyDescent="0.3">
      <c r="B100" s="202" t="s">
        <v>147</v>
      </c>
      <c r="C100" s="208"/>
      <c r="D100" s="215" t="s">
        <v>167</v>
      </c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6"/>
      <c r="S100" s="202" t="s">
        <v>148</v>
      </c>
      <c r="T100" s="208"/>
      <c r="U100" s="215" t="s">
        <v>189</v>
      </c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6"/>
      <c r="AI100" s="206">
        <v>0</v>
      </c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111">
        <v>0</v>
      </c>
      <c r="AV100" s="112">
        <v>0</v>
      </c>
      <c r="AW100" s="111">
        <v>0</v>
      </c>
      <c r="AX100" s="112">
        <v>0</v>
      </c>
      <c r="AY100" s="111">
        <v>0</v>
      </c>
      <c r="AZ100" s="112">
        <v>0</v>
      </c>
      <c r="BA100" s="111">
        <v>0</v>
      </c>
      <c r="BB100" s="112">
        <v>0</v>
      </c>
      <c r="BC100" s="111" t="s">
        <v>9</v>
      </c>
      <c r="BD100" s="113" t="s">
        <v>9</v>
      </c>
      <c r="BE100" s="114"/>
      <c r="BF100" s="111">
        <v>0</v>
      </c>
      <c r="BG100" s="115" t="s">
        <v>69</v>
      </c>
      <c r="BH100" s="112">
        <v>0</v>
      </c>
    </row>
    <row r="101" spans="2:60" ht="15.75" thickBot="1" x14ac:dyDescent="0.3">
      <c r="Q101" s="120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</row>
    <row r="102" spans="2:60" ht="22.5" customHeight="1" x14ac:dyDescent="0.25">
      <c r="B102" s="200" t="s">
        <v>141</v>
      </c>
      <c r="C102" s="213"/>
      <c r="D102" s="213" t="str">
        <f>D97</f>
        <v>BURATTI MARCO</v>
      </c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4"/>
      <c r="P102" s="214"/>
      <c r="Q102" s="116"/>
      <c r="R102" s="214" t="s">
        <v>155</v>
      </c>
      <c r="S102" s="214"/>
      <c r="T102" s="213" t="str">
        <f>U98</f>
        <v>TOMASSETTI STEFANO</v>
      </c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 t="s">
        <v>144</v>
      </c>
      <c r="AF102" s="201"/>
      <c r="AI102" s="206">
        <v>0</v>
      </c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111">
        <v>0</v>
      </c>
      <c r="AV102" s="112">
        <v>0</v>
      </c>
      <c r="AW102" s="111">
        <v>0</v>
      </c>
      <c r="AX102" s="112">
        <v>0</v>
      </c>
      <c r="AY102" s="111">
        <v>0</v>
      </c>
      <c r="AZ102" s="112">
        <v>0</v>
      </c>
      <c r="BA102" s="111">
        <v>0</v>
      </c>
      <c r="BB102" s="112">
        <v>0</v>
      </c>
      <c r="BC102" s="111" t="s">
        <v>9</v>
      </c>
      <c r="BD102" s="113" t="s">
        <v>9</v>
      </c>
      <c r="BE102" s="114"/>
      <c r="BF102" s="111">
        <v>0</v>
      </c>
      <c r="BG102" s="115" t="s">
        <v>69</v>
      </c>
      <c r="BH102" s="112">
        <v>0</v>
      </c>
    </row>
    <row r="103" spans="2:60" ht="22.5" customHeight="1" x14ac:dyDescent="0.25">
      <c r="B103" s="210" t="s">
        <v>143</v>
      </c>
      <c r="C103" s="206"/>
      <c r="D103" s="206" t="str">
        <f>D98</f>
        <v>BLASCO ROBERTO</v>
      </c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11"/>
      <c r="P103" s="211"/>
      <c r="Q103" s="117"/>
      <c r="R103" s="211" t="s">
        <v>155</v>
      </c>
      <c r="S103" s="211"/>
      <c r="T103" s="206" t="str">
        <f>U97</f>
        <v>AMICHETTI MARCO</v>
      </c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 t="s">
        <v>142</v>
      </c>
      <c r="AF103" s="212"/>
      <c r="AI103" s="206">
        <v>0</v>
      </c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111">
        <v>0</v>
      </c>
      <c r="AV103" s="112">
        <v>0</v>
      </c>
      <c r="AW103" s="111">
        <v>0</v>
      </c>
      <c r="AX103" s="112">
        <v>0</v>
      </c>
      <c r="AY103" s="111">
        <v>0</v>
      </c>
      <c r="AZ103" s="112">
        <v>0</v>
      </c>
      <c r="BA103" s="111">
        <v>0</v>
      </c>
      <c r="BB103" s="112">
        <v>0</v>
      </c>
      <c r="BC103" s="111" t="s">
        <v>9</v>
      </c>
      <c r="BD103" s="113" t="s">
        <v>9</v>
      </c>
      <c r="BE103" s="114"/>
      <c r="BF103" s="111">
        <v>0</v>
      </c>
      <c r="BG103" s="115" t="s">
        <v>69</v>
      </c>
      <c r="BH103" s="112">
        <v>0</v>
      </c>
    </row>
    <row r="104" spans="2:60" ht="22.5" customHeight="1" x14ac:dyDescent="0.25">
      <c r="B104" s="210" t="s">
        <v>145</v>
      </c>
      <c r="C104" s="206"/>
      <c r="D104" s="206" t="str">
        <f>D99</f>
        <v>MAGGIULLI ALESSANDRO</v>
      </c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11"/>
      <c r="P104" s="211"/>
      <c r="Q104" s="117"/>
      <c r="R104" s="211" t="s">
        <v>155</v>
      </c>
      <c r="S104" s="211"/>
      <c r="T104" s="206" t="str">
        <f>U100</f>
        <v>MERIGGI LUCA</v>
      </c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 t="s">
        <v>148</v>
      </c>
      <c r="AF104" s="212"/>
      <c r="AI104" s="206">
        <v>0</v>
      </c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111">
        <v>0</v>
      </c>
      <c r="AV104" s="112">
        <v>0</v>
      </c>
      <c r="AW104" s="111">
        <v>0</v>
      </c>
      <c r="AX104" s="112">
        <v>0</v>
      </c>
      <c r="AY104" s="111">
        <v>0</v>
      </c>
      <c r="AZ104" s="112">
        <v>0</v>
      </c>
      <c r="BA104" s="111">
        <v>0</v>
      </c>
      <c r="BB104" s="112">
        <v>0</v>
      </c>
      <c r="BC104" s="111" t="s">
        <v>9</v>
      </c>
      <c r="BD104" s="113" t="s">
        <v>9</v>
      </c>
      <c r="BE104" s="114"/>
      <c r="BF104" s="111">
        <v>0</v>
      </c>
      <c r="BG104" s="115" t="s">
        <v>69</v>
      </c>
      <c r="BH104" s="112">
        <v>0</v>
      </c>
    </row>
    <row r="105" spans="2:60" ht="22.5" customHeight="1" thickBot="1" x14ac:dyDescent="0.3">
      <c r="B105" s="202" t="s">
        <v>147</v>
      </c>
      <c r="C105" s="208"/>
      <c r="D105" s="208" t="str">
        <f>D100</f>
        <v>CIGNETTI ILARIO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9"/>
      <c r="P105" s="209"/>
      <c r="Q105" s="118"/>
      <c r="R105" s="209" t="s">
        <v>155</v>
      </c>
      <c r="S105" s="209"/>
      <c r="T105" s="208" t="str">
        <f>U99</f>
        <v>PIETRUCCI ALESSANDRO</v>
      </c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 t="s">
        <v>146</v>
      </c>
      <c r="AF105" s="203"/>
      <c r="AI105" s="206">
        <v>0</v>
      </c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111">
        <v>0</v>
      </c>
      <c r="AV105" s="112">
        <v>0</v>
      </c>
      <c r="AW105" s="111">
        <v>0</v>
      </c>
      <c r="AX105" s="112">
        <v>0</v>
      </c>
      <c r="AY105" s="111">
        <v>0</v>
      </c>
      <c r="AZ105" s="112">
        <v>0</v>
      </c>
      <c r="BA105" s="111">
        <v>0</v>
      </c>
      <c r="BB105" s="112">
        <v>0</v>
      </c>
      <c r="BC105" s="111" t="s">
        <v>9</v>
      </c>
      <c r="BD105" s="113" t="s">
        <v>9</v>
      </c>
      <c r="BE105" s="114"/>
      <c r="BF105" s="111">
        <v>0</v>
      </c>
      <c r="BG105" s="115" t="s">
        <v>69</v>
      </c>
      <c r="BH105" s="112">
        <v>0</v>
      </c>
    </row>
    <row r="106" spans="2:60" ht="22.5" customHeight="1" x14ac:dyDescent="0.25">
      <c r="B106" s="200" t="s">
        <v>143</v>
      </c>
      <c r="C106" s="213"/>
      <c r="D106" s="213" t="str">
        <f>D98</f>
        <v>BLASCO ROBERTO</v>
      </c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4"/>
      <c r="P106" s="214"/>
      <c r="Q106" s="116"/>
      <c r="R106" s="214" t="s">
        <v>155</v>
      </c>
      <c r="S106" s="214"/>
      <c r="T106" s="213" t="str">
        <f>U98</f>
        <v>TOMASSETTI STEFANO</v>
      </c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 t="s">
        <v>144</v>
      </c>
      <c r="AF106" s="201"/>
    </row>
    <row r="107" spans="2:60" ht="22.5" customHeight="1" x14ac:dyDescent="0.25">
      <c r="B107" s="210" t="s">
        <v>141</v>
      </c>
      <c r="C107" s="206"/>
      <c r="D107" s="206" t="str">
        <f>D97</f>
        <v>BURATTI MARCO</v>
      </c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11"/>
      <c r="P107" s="211"/>
      <c r="Q107" s="117"/>
      <c r="R107" s="211" t="s">
        <v>155</v>
      </c>
      <c r="S107" s="211"/>
      <c r="T107" s="206" t="str">
        <f>U100</f>
        <v>MERIGGI LUCA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 t="s">
        <v>148</v>
      </c>
      <c r="AF107" s="212"/>
    </row>
    <row r="108" spans="2:60" ht="22.5" customHeight="1" x14ac:dyDescent="0.25">
      <c r="B108" s="210" t="s">
        <v>147</v>
      </c>
      <c r="C108" s="206"/>
      <c r="D108" s="206" t="str">
        <f>D100</f>
        <v>CIGNETTI ILARIO</v>
      </c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11" t="s">
        <v>155</v>
      </c>
      <c r="P108" s="211"/>
      <c r="Q108" s="117"/>
      <c r="R108" s="211"/>
      <c r="S108" s="211"/>
      <c r="T108" s="206" t="str">
        <f>U97</f>
        <v>AMICHETTI MARCO</v>
      </c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 t="s">
        <v>142</v>
      </c>
      <c r="AF108" s="212"/>
    </row>
    <row r="109" spans="2:60" ht="22.5" customHeight="1" thickBot="1" x14ac:dyDescent="0.3">
      <c r="B109" s="202" t="s">
        <v>145</v>
      </c>
      <c r="C109" s="208"/>
      <c r="D109" s="208" t="str">
        <f>D99</f>
        <v>MAGGIULLI ALESSANDRO</v>
      </c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9"/>
      <c r="P109" s="209"/>
      <c r="Q109" s="118"/>
      <c r="R109" s="209" t="s">
        <v>155</v>
      </c>
      <c r="S109" s="209"/>
      <c r="T109" s="208" t="str">
        <f>U99</f>
        <v>PIETRUCCI ALESSANDRO</v>
      </c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 t="s">
        <v>146</v>
      </c>
      <c r="AF109" s="203"/>
    </row>
    <row r="110" spans="2:60" ht="22.5" customHeight="1" x14ac:dyDescent="0.25">
      <c r="B110" s="200" t="s">
        <v>147</v>
      </c>
      <c r="C110" s="213"/>
      <c r="D110" s="213" t="str">
        <f>D100</f>
        <v>CIGNETTI ILARIO</v>
      </c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4" t="s">
        <v>155</v>
      </c>
      <c r="P110" s="214"/>
      <c r="Q110" s="116"/>
      <c r="R110" s="214"/>
      <c r="S110" s="214"/>
      <c r="T110" s="213" t="str">
        <f>U100</f>
        <v>MERIGGI LUCA</v>
      </c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 t="s">
        <v>148</v>
      </c>
      <c r="AF110" s="201"/>
    </row>
    <row r="111" spans="2:60" ht="22.5" customHeight="1" x14ac:dyDescent="0.25">
      <c r="B111" s="210" t="s">
        <v>141</v>
      </c>
      <c r="C111" s="206"/>
      <c r="D111" s="206" t="str">
        <f>D97</f>
        <v>BURATTI MARCO</v>
      </c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11"/>
      <c r="P111" s="211"/>
      <c r="Q111" s="117"/>
      <c r="R111" s="211" t="s">
        <v>155</v>
      </c>
      <c r="S111" s="211"/>
      <c r="T111" s="206" t="str">
        <f>U97</f>
        <v>AMICHETTI MARCO</v>
      </c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 t="s">
        <v>142</v>
      </c>
      <c r="AF111" s="212"/>
    </row>
    <row r="112" spans="2:60" ht="22.5" customHeight="1" x14ac:dyDescent="0.25">
      <c r="B112" s="210" t="s">
        <v>143</v>
      </c>
      <c r="C112" s="206"/>
      <c r="D112" s="206" t="str">
        <f>D98</f>
        <v>BLASCO ROBERTO</v>
      </c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11"/>
      <c r="P112" s="211"/>
      <c r="Q112" s="117"/>
      <c r="R112" s="211" t="s">
        <v>155</v>
      </c>
      <c r="S112" s="211"/>
      <c r="T112" s="206" t="str">
        <f>U99</f>
        <v>PIETRUCCI ALESSANDRO</v>
      </c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 t="s">
        <v>146</v>
      </c>
      <c r="AF112" s="212"/>
    </row>
    <row r="113" spans="1:37" ht="22.5" customHeight="1" thickBot="1" x14ac:dyDescent="0.3">
      <c r="B113" s="202" t="s">
        <v>145</v>
      </c>
      <c r="C113" s="208"/>
      <c r="D113" s="208" t="str">
        <f>D99</f>
        <v>MAGGIULLI ALESSANDRO</v>
      </c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9"/>
      <c r="P113" s="209"/>
      <c r="Q113" s="118"/>
      <c r="R113" s="209"/>
      <c r="S113" s="209"/>
      <c r="T113" s="208" t="str">
        <f>U98</f>
        <v>TOMASSETTI STEFANO</v>
      </c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 t="s">
        <v>144</v>
      </c>
      <c r="AF113" s="203"/>
    </row>
    <row r="114" spans="1:37" ht="22.5" customHeight="1" x14ac:dyDescent="0.25">
      <c r="B114" s="200" t="s">
        <v>141</v>
      </c>
      <c r="C114" s="213"/>
      <c r="D114" s="213" t="str">
        <f>D97</f>
        <v>BURATTI MARCO</v>
      </c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4"/>
      <c r="P114" s="214"/>
      <c r="Q114" s="116"/>
      <c r="R114" s="214"/>
      <c r="S114" s="214"/>
      <c r="T114" s="213" t="str">
        <f>U99</f>
        <v>PIETRUCCI ALESSANDRO</v>
      </c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 t="s">
        <v>146</v>
      </c>
      <c r="AF114" s="201"/>
    </row>
    <row r="115" spans="1:37" ht="22.5" customHeight="1" x14ac:dyDescent="0.25">
      <c r="B115" s="210" t="s">
        <v>143</v>
      </c>
      <c r="C115" s="206"/>
      <c r="D115" s="206" t="str">
        <f>D98</f>
        <v>BLASCO ROBERTO</v>
      </c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11"/>
      <c r="P115" s="211"/>
      <c r="Q115" s="117"/>
      <c r="R115" s="211"/>
      <c r="S115" s="211"/>
      <c r="T115" s="206" t="str">
        <f>U100</f>
        <v>MERIGGI LUCA</v>
      </c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 t="s">
        <v>148</v>
      </c>
      <c r="AF115" s="212"/>
    </row>
    <row r="116" spans="1:37" ht="22.5" customHeight="1" x14ac:dyDescent="0.25">
      <c r="B116" s="210" t="s">
        <v>145</v>
      </c>
      <c r="C116" s="206"/>
      <c r="D116" s="206" t="str">
        <f>D99</f>
        <v>MAGGIULLI ALESSANDRO</v>
      </c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11"/>
      <c r="P116" s="211"/>
      <c r="Q116" s="117"/>
      <c r="R116" s="211"/>
      <c r="S116" s="211"/>
      <c r="T116" s="206" t="str">
        <f>U97</f>
        <v>AMICHETTI MARCO</v>
      </c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 t="s">
        <v>142</v>
      </c>
      <c r="AF116" s="212"/>
    </row>
    <row r="117" spans="1:37" ht="22.5" customHeight="1" thickBot="1" x14ac:dyDescent="0.3">
      <c r="B117" s="202" t="s">
        <v>147</v>
      </c>
      <c r="C117" s="208"/>
      <c r="D117" s="208" t="str">
        <f>D100</f>
        <v>CIGNETTI ILARIO</v>
      </c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9"/>
      <c r="P117" s="209"/>
      <c r="Q117" s="118"/>
      <c r="R117" s="209"/>
      <c r="S117" s="209"/>
      <c r="T117" s="208" t="str">
        <f>U98</f>
        <v>TOMASSETTI STEFANO</v>
      </c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 t="s">
        <v>144</v>
      </c>
      <c r="AF117" s="203"/>
    </row>
    <row r="118" spans="1:37" x14ac:dyDescent="0.25">
      <c r="A118" s="119"/>
      <c r="B118" s="205" t="s">
        <v>149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119"/>
      <c r="AH118" s="119"/>
      <c r="AI118" s="119"/>
      <c r="AJ118" s="119"/>
      <c r="AK118" s="119"/>
    </row>
    <row r="119" spans="1:37" ht="22.5" customHeight="1" x14ac:dyDescent="0.25">
      <c r="B119" s="206"/>
      <c r="C119" s="206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120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6"/>
      <c r="AF119" s="206"/>
    </row>
    <row r="120" spans="1:37" ht="7.5" customHeight="1" x14ac:dyDescent="0.25"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0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</row>
    <row r="121" spans="1:37" ht="15.75" thickBot="1" x14ac:dyDescent="0.3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99" t="s">
        <v>150</v>
      </c>
      <c r="P121" s="199"/>
      <c r="Q121" s="199"/>
      <c r="R121" s="199"/>
      <c r="S121" s="199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</row>
    <row r="122" spans="1:37" x14ac:dyDescent="0.25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200">
        <v>2</v>
      </c>
      <c r="P122" s="201"/>
      <c r="Q122" s="204" t="s">
        <v>69</v>
      </c>
      <c r="R122" s="200">
        <v>9</v>
      </c>
      <c r="S122" s="201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</row>
    <row r="123" spans="1:37" ht="15.75" thickBot="1" x14ac:dyDescent="0.3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202"/>
      <c r="P123" s="203"/>
      <c r="Q123" s="204"/>
      <c r="R123" s="202"/>
      <c r="S123" s="203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</row>
    <row r="124" spans="1:37" x14ac:dyDescent="0.25"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37" x14ac:dyDescent="0.25">
      <c r="C125" s="174" t="s">
        <v>151</v>
      </c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U125" s="174" t="s">
        <v>151</v>
      </c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8" spans="1:37" x14ac:dyDescent="0.25">
      <c r="H128" s="226" t="s">
        <v>98</v>
      </c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</row>
    <row r="129" spans="2:32" x14ac:dyDescent="0.25"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</row>
    <row r="131" spans="2:32" x14ac:dyDescent="0.25">
      <c r="H131" s="227" t="s">
        <v>136</v>
      </c>
      <c r="I131" s="227"/>
      <c r="J131" s="227"/>
      <c r="K131" s="227"/>
      <c r="L131" s="228">
        <v>1</v>
      </c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</row>
    <row r="133" spans="2:32" x14ac:dyDescent="0.25">
      <c r="H133" s="227" t="s">
        <v>137</v>
      </c>
      <c r="I133" s="227"/>
      <c r="J133" s="227"/>
      <c r="K133" s="227"/>
      <c r="L133" s="228" t="s">
        <v>81</v>
      </c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</row>
    <row r="134" spans="2:32" ht="7.5" customHeight="1" x14ac:dyDescent="0.25">
      <c r="H134" s="108"/>
      <c r="I134" s="108"/>
      <c r="J134" s="108"/>
      <c r="K134" s="108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spans="2:32" ht="15.75" thickBot="1" x14ac:dyDescent="0.3">
      <c r="F135" s="229" t="s">
        <v>138</v>
      </c>
      <c r="G135" s="229"/>
      <c r="H135" s="229"/>
      <c r="I135" s="229"/>
      <c r="J135" s="229"/>
      <c r="K135" s="229"/>
      <c r="P135" s="227" t="s">
        <v>139</v>
      </c>
      <c r="Q135" s="227"/>
      <c r="R135" s="227"/>
      <c r="W135" s="230" t="s">
        <v>140</v>
      </c>
      <c r="X135" s="230"/>
      <c r="Y135" s="230"/>
      <c r="Z135" s="230"/>
      <c r="AA135" s="230"/>
      <c r="AB135" s="230"/>
    </row>
    <row r="136" spans="2:32" ht="15.75" thickBot="1" x14ac:dyDescent="0.3">
      <c r="B136" s="218" t="s">
        <v>3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110"/>
      <c r="R136" s="110" t="s">
        <v>155</v>
      </c>
      <c r="S136" s="218" t="s">
        <v>2</v>
      </c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23"/>
    </row>
    <row r="137" spans="2:32" ht="15.75" thickBot="1" x14ac:dyDescent="0.3">
      <c r="B137" s="220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2"/>
      <c r="S137" s="220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2"/>
    </row>
    <row r="138" spans="2:32" ht="7.5" customHeight="1" thickBot="1" x14ac:dyDescent="0.3"/>
    <row r="139" spans="2:32" ht="22.5" customHeight="1" x14ac:dyDescent="0.25">
      <c r="B139" s="200" t="s">
        <v>141</v>
      </c>
      <c r="C139" s="213"/>
      <c r="D139" s="224" t="s">
        <v>156</v>
      </c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5"/>
      <c r="S139" s="200" t="s">
        <v>142</v>
      </c>
      <c r="T139" s="213"/>
      <c r="U139" s="224" t="s">
        <v>170</v>
      </c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5"/>
    </row>
    <row r="140" spans="2:32" ht="22.5" customHeight="1" x14ac:dyDescent="0.25">
      <c r="B140" s="210" t="s">
        <v>143</v>
      </c>
      <c r="C140" s="206"/>
      <c r="D140" s="207" t="s">
        <v>157</v>
      </c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17"/>
      <c r="S140" s="210" t="s">
        <v>144</v>
      </c>
      <c r="T140" s="206"/>
      <c r="U140" s="207" t="s">
        <v>169</v>
      </c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17"/>
    </row>
    <row r="141" spans="2:32" ht="22.5" customHeight="1" x14ac:dyDescent="0.25">
      <c r="B141" s="210" t="s">
        <v>145</v>
      </c>
      <c r="C141" s="206"/>
      <c r="D141" s="207" t="s">
        <v>191</v>
      </c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17"/>
      <c r="S141" s="210" t="s">
        <v>146</v>
      </c>
      <c r="T141" s="206"/>
      <c r="U141" s="207" t="s">
        <v>171</v>
      </c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17"/>
    </row>
    <row r="142" spans="2:32" ht="22.5" customHeight="1" thickBot="1" x14ac:dyDescent="0.3">
      <c r="B142" s="202" t="s">
        <v>147</v>
      </c>
      <c r="C142" s="208"/>
      <c r="D142" s="215" t="s">
        <v>190</v>
      </c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6"/>
      <c r="S142" s="202" t="s">
        <v>148</v>
      </c>
      <c r="T142" s="208"/>
      <c r="U142" s="215" t="s">
        <v>168</v>
      </c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6"/>
    </row>
    <row r="143" spans="2:32" ht="15.75" thickBot="1" x14ac:dyDescent="0.3">
      <c r="Q143" s="120"/>
    </row>
    <row r="144" spans="2:32" ht="22.5" customHeight="1" x14ac:dyDescent="0.25">
      <c r="B144" s="200" t="s">
        <v>141</v>
      </c>
      <c r="C144" s="213"/>
      <c r="D144" s="213" t="str">
        <f>D139</f>
        <v>CASOTTO MAURO</v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214"/>
      <c r="Q144" s="116"/>
      <c r="R144" s="214" t="s">
        <v>155</v>
      </c>
      <c r="S144" s="214"/>
      <c r="T144" s="213" t="str">
        <f>U140</f>
        <v>FOCONETTI ANDREA</v>
      </c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 t="s">
        <v>144</v>
      </c>
      <c r="AF144" s="201"/>
    </row>
    <row r="145" spans="1:33" ht="22.5" customHeight="1" x14ac:dyDescent="0.25">
      <c r="B145" s="210" t="s">
        <v>143</v>
      </c>
      <c r="C145" s="206"/>
      <c r="D145" s="206" t="str">
        <f>D140</f>
        <v>RIGOTTI MASSIMO</v>
      </c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11" t="s">
        <v>155</v>
      </c>
      <c r="P145" s="211"/>
      <c r="Q145" s="117"/>
      <c r="R145" s="211"/>
      <c r="S145" s="211"/>
      <c r="T145" s="206" t="str">
        <f>U139</f>
        <v>SCANDROGLIO MAURIZIO</v>
      </c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 t="s">
        <v>142</v>
      </c>
      <c r="AF145" s="212"/>
    </row>
    <row r="146" spans="1:33" ht="22.5" customHeight="1" x14ac:dyDescent="0.25">
      <c r="B146" s="210" t="s">
        <v>145</v>
      </c>
      <c r="C146" s="206"/>
      <c r="D146" s="206" t="str">
        <f>D141</f>
        <v>CERVESATO SAMUEL</v>
      </c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11" t="s">
        <v>155</v>
      </c>
      <c r="P146" s="211"/>
      <c r="Q146" s="117"/>
      <c r="R146" s="211"/>
      <c r="S146" s="211"/>
      <c r="T146" s="206" t="str">
        <f>U142</f>
        <v>CODIGNOLA ANGELO</v>
      </c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 t="s">
        <v>148</v>
      </c>
      <c r="AF146" s="212"/>
    </row>
    <row r="147" spans="1:33" ht="22.5" customHeight="1" thickBot="1" x14ac:dyDescent="0.3">
      <c r="B147" s="202" t="s">
        <v>147</v>
      </c>
      <c r="C147" s="208"/>
      <c r="D147" s="208" t="str">
        <f>D142</f>
        <v>BUSETTO OMAR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9" t="s">
        <v>155</v>
      </c>
      <c r="P147" s="209"/>
      <c r="Q147" s="118"/>
      <c r="R147" s="209"/>
      <c r="S147" s="209"/>
      <c r="T147" s="208" t="str">
        <f>U141</f>
        <v>MANTARRO SALVATORE</v>
      </c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 t="s">
        <v>146</v>
      </c>
      <c r="AF147" s="203"/>
    </row>
    <row r="148" spans="1:33" ht="22.5" customHeight="1" x14ac:dyDescent="0.25">
      <c r="B148" s="200" t="s">
        <v>143</v>
      </c>
      <c r="C148" s="213"/>
      <c r="D148" s="213" t="str">
        <f>D140</f>
        <v>RIGOTTI MASSIMO</v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4"/>
      <c r="P148" s="214"/>
      <c r="Q148" s="116"/>
      <c r="R148" s="214" t="s">
        <v>155</v>
      </c>
      <c r="S148" s="214"/>
      <c r="T148" s="213" t="str">
        <f>U140</f>
        <v>FOCONETTI ANDREA</v>
      </c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 t="s">
        <v>144</v>
      </c>
      <c r="AF148" s="201"/>
    </row>
    <row r="149" spans="1:33" ht="22.5" customHeight="1" x14ac:dyDescent="0.25">
      <c r="B149" s="210" t="s">
        <v>141</v>
      </c>
      <c r="C149" s="206"/>
      <c r="D149" s="206" t="str">
        <f>D139</f>
        <v>CASOTTO MAURO</v>
      </c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11" t="s">
        <v>155</v>
      </c>
      <c r="P149" s="211"/>
      <c r="Q149" s="117"/>
      <c r="R149" s="211"/>
      <c r="S149" s="211"/>
      <c r="T149" s="206" t="str">
        <f>U142</f>
        <v>CODIGNOLA ANGELO</v>
      </c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 t="s">
        <v>148</v>
      </c>
      <c r="AF149" s="212"/>
    </row>
    <row r="150" spans="1:33" ht="22.5" customHeight="1" x14ac:dyDescent="0.25">
      <c r="B150" s="210" t="s">
        <v>147</v>
      </c>
      <c r="C150" s="206"/>
      <c r="D150" s="206" t="str">
        <f>D142</f>
        <v>BUSETTO OMAR</v>
      </c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11"/>
      <c r="P150" s="211"/>
      <c r="Q150" s="117"/>
      <c r="R150" s="211" t="s">
        <v>155</v>
      </c>
      <c r="S150" s="211"/>
      <c r="T150" s="206" t="str">
        <f>U139</f>
        <v>SCANDROGLIO MAURIZIO</v>
      </c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 t="s">
        <v>142</v>
      </c>
      <c r="AF150" s="212"/>
    </row>
    <row r="151" spans="1:33" ht="22.5" customHeight="1" thickBot="1" x14ac:dyDescent="0.3">
      <c r="B151" s="202" t="s">
        <v>145</v>
      </c>
      <c r="C151" s="208"/>
      <c r="D151" s="208" t="str">
        <f>D141</f>
        <v>CERVESATO SAMUEL</v>
      </c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9"/>
      <c r="P151" s="209"/>
      <c r="Q151" s="118"/>
      <c r="R151" s="209" t="s">
        <v>155</v>
      </c>
      <c r="S151" s="209"/>
      <c r="T151" s="208" t="str">
        <f>U141</f>
        <v>MANTARRO SALVATORE</v>
      </c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 t="s">
        <v>146</v>
      </c>
      <c r="AF151" s="203"/>
    </row>
    <row r="152" spans="1:33" ht="22.5" customHeight="1" x14ac:dyDescent="0.25">
      <c r="B152" s="200" t="s">
        <v>147</v>
      </c>
      <c r="C152" s="213"/>
      <c r="D152" s="213" t="str">
        <f>D142</f>
        <v>BUSETTO OMAR</v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4"/>
      <c r="P152" s="214"/>
      <c r="Q152" s="116"/>
      <c r="R152" s="214" t="s">
        <v>155</v>
      </c>
      <c r="S152" s="214"/>
      <c r="T152" s="213" t="str">
        <f>U142</f>
        <v>CODIGNOLA ANGELO</v>
      </c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 t="s">
        <v>148</v>
      </c>
      <c r="AF152" s="201"/>
    </row>
    <row r="153" spans="1:33" ht="22.5" customHeight="1" x14ac:dyDescent="0.25">
      <c r="B153" s="210" t="s">
        <v>141</v>
      </c>
      <c r="C153" s="206"/>
      <c r="D153" s="206" t="str">
        <f>D139</f>
        <v>CASOTTO MAURO</v>
      </c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11"/>
      <c r="P153" s="211"/>
      <c r="Q153" s="117"/>
      <c r="R153" s="211" t="s">
        <v>155</v>
      </c>
      <c r="S153" s="211"/>
      <c r="T153" s="206" t="str">
        <f>U139</f>
        <v>SCANDROGLIO MAURIZIO</v>
      </c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 t="s">
        <v>142</v>
      </c>
      <c r="AF153" s="212"/>
    </row>
    <row r="154" spans="1:33" ht="22.5" customHeight="1" x14ac:dyDescent="0.25">
      <c r="B154" s="210" t="s">
        <v>143</v>
      </c>
      <c r="C154" s="206"/>
      <c r="D154" s="206" t="str">
        <f>D140</f>
        <v>RIGOTTI MASSIMO</v>
      </c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11"/>
      <c r="P154" s="211"/>
      <c r="Q154" s="117"/>
      <c r="R154" s="211" t="s">
        <v>155</v>
      </c>
      <c r="S154" s="211"/>
      <c r="T154" s="206" t="str">
        <f>U141</f>
        <v>MANTARRO SALVATORE</v>
      </c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 t="s">
        <v>146</v>
      </c>
      <c r="AF154" s="212"/>
    </row>
    <row r="155" spans="1:33" ht="22.5" customHeight="1" thickBot="1" x14ac:dyDescent="0.3">
      <c r="B155" s="202" t="s">
        <v>145</v>
      </c>
      <c r="C155" s="208"/>
      <c r="D155" s="208" t="str">
        <f>D141</f>
        <v>CERVESATO SAMUEL</v>
      </c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9" t="s">
        <v>155</v>
      </c>
      <c r="P155" s="209"/>
      <c r="Q155" s="118"/>
      <c r="R155" s="209"/>
      <c r="S155" s="209"/>
      <c r="T155" s="208" t="str">
        <f>U140</f>
        <v>FOCONETTI ANDREA</v>
      </c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 t="s">
        <v>144</v>
      </c>
      <c r="AF155" s="203"/>
    </row>
    <row r="156" spans="1:33" ht="22.5" customHeight="1" x14ac:dyDescent="0.25">
      <c r="B156" s="200" t="s">
        <v>141</v>
      </c>
      <c r="C156" s="213"/>
      <c r="D156" s="213" t="str">
        <f>D139</f>
        <v>CASOTTO MAURO</v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/>
      <c r="P156" s="214"/>
      <c r="Q156" s="116"/>
      <c r="R156" s="214" t="s">
        <v>155</v>
      </c>
      <c r="S156" s="214"/>
      <c r="T156" s="213" t="str">
        <f>U141</f>
        <v>MANTARRO SALVATORE</v>
      </c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 t="s">
        <v>146</v>
      </c>
      <c r="AF156" s="201"/>
    </row>
    <row r="157" spans="1:33" ht="22.5" customHeight="1" x14ac:dyDescent="0.25">
      <c r="B157" s="210" t="s">
        <v>143</v>
      </c>
      <c r="C157" s="206"/>
      <c r="D157" s="206" t="str">
        <f>D140</f>
        <v>RIGOTTI MASSIMO</v>
      </c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11"/>
      <c r="P157" s="211"/>
      <c r="Q157" s="117"/>
      <c r="R157" s="211" t="s">
        <v>155</v>
      </c>
      <c r="S157" s="211"/>
      <c r="T157" s="206" t="str">
        <f>U142</f>
        <v>CODIGNOLA ANGELO</v>
      </c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 t="s">
        <v>148</v>
      </c>
      <c r="AF157" s="212"/>
    </row>
    <row r="158" spans="1:33" ht="22.5" customHeight="1" x14ac:dyDescent="0.25">
      <c r="B158" s="210" t="s">
        <v>145</v>
      </c>
      <c r="C158" s="206"/>
      <c r="D158" s="206" t="str">
        <f>D141</f>
        <v>CERVESATO SAMUEL</v>
      </c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11"/>
      <c r="P158" s="211"/>
      <c r="Q158" s="117"/>
      <c r="R158" s="211"/>
      <c r="S158" s="211"/>
      <c r="T158" s="206" t="str">
        <f>U139</f>
        <v>SCANDROGLIO MAURIZIO</v>
      </c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 t="s">
        <v>142</v>
      </c>
      <c r="AF158" s="212"/>
    </row>
    <row r="159" spans="1:33" ht="22.5" customHeight="1" thickBot="1" x14ac:dyDescent="0.3">
      <c r="B159" s="202" t="s">
        <v>147</v>
      </c>
      <c r="C159" s="208"/>
      <c r="D159" s="208" t="str">
        <f>D142</f>
        <v>BUSETTO OMAR</v>
      </c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9"/>
      <c r="P159" s="209"/>
      <c r="Q159" s="118"/>
      <c r="R159" s="209"/>
      <c r="S159" s="209"/>
      <c r="T159" s="208" t="str">
        <f>U140</f>
        <v>FOCONETTI ANDREA</v>
      </c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 t="s">
        <v>144</v>
      </c>
      <c r="AF159" s="203"/>
    </row>
    <row r="160" spans="1:33" x14ac:dyDescent="0.25">
      <c r="A160" s="119"/>
      <c r="B160" s="205" t="s">
        <v>149</v>
      </c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119"/>
    </row>
    <row r="161" spans="2:32" ht="22.5" customHeight="1" x14ac:dyDescent="0.25">
      <c r="B161" s="206"/>
      <c r="C161" s="206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120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6"/>
      <c r="AF161" s="206"/>
    </row>
    <row r="162" spans="2:32" ht="7.5" customHeight="1" x14ac:dyDescent="0.2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0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</row>
    <row r="163" spans="2:32" ht="15.75" thickBot="1" x14ac:dyDescent="0.3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99" t="s">
        <v>150</v>
      </c>
      <c r="P163" s="199"/>
      <c r="Q163" s="199"/>
      <c r="R163" s="199"/>
      <c r="S163" s="199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</row>
    <row r="164" spans="2:32" x14ac:dyDescent="0.25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200">
        <v>5</v>
      </c>
      <c r="P164" s="201"/>
      <c r="Q164" s="204" t="s">
        <v>69</v>
      </c>
      <c r="R164" s="200">
        <v>9</v>
      </c>
      <c r="S164" s="201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</row>
    <row r="165" spans="2:32" ht="15.75" thickBot="1" x14ac:dyDescent="0.3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202"/>
      <c r="P165" s="203"/>
      <c r="Q165" s="204"/>
      <c r="R165" s="202"/>
      <c r="S165" s="203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</row>
    <row r="166" spans="2:32" x14ac:dyDescent="0.25"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</row>
    <row r="167" spans="2:32" x14ac:dyDescent="0.25">
      <c r="C167" s="174" t="s">
        <v>151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U167" s="174" t="s">
        <v>151</v>
      </c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</row>
    <row r="170" spans="2:32" x14ac:dyDescent="0.25">
      <c r="H170" s="226" t="s">
        <v>98</v>
      </c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</row>
    <row r="171" spans="2:32" x14ac:dyDescent="0.25"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</row>
    <row r="173" spans="2:32" x14ac:dyDescent="0.25">
      <c r="H173" s="227" t="s">
        <v>136</v>
      </c>
      <c r="I173" s="227"/>
      <c r="J173" s="227"/>
      <c r="K173" s="227"/>
      <c r="L173" s="228">
        <v>1</v>
      </c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</row>
    <row r="175" spans="2:32" x14ac:dyDescent="0.25">
      <c r="H175" s="227" t="s">
        <v>137</v>
      </c>
      <c r="I175" s="227"/>
      <c r="J175" s="227"/>
      <c r="K175" s="227"/>
      <c r="L175" s="228" t="s">
        <v>81</v>
      </c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</row>
    <row r="176" spans="2:32" ht="7.5" customHeight="1" x14ac:dyDescent="0.25">
      <c r="H176" s="108"/>
      <c r="I176" s="108"/>
      <c r="J176" s="108"/>
      <c r="K176" s="108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</row>
    <row r="177" spans="2:32" ht="15.75" thickBot="1" x14ac:dyDescent="0.3">
      <c r="F177" s="229" t="s">
        <v>138</v>
      </c>
      <c r="G177" s="229"/>
      <c r="H177" s="229"/>
      <c r="I177" s="229"/>
      <c r="J177" s="229"/>
      <c r="K177" s="229"/>
      <c r="P177" s="227" t="s">
        <v>139</v>
      </c>
      <c r="Q177" s="227"/>
      <c r="R177" s="227"/>
      <c r="W177" s="230" t="s">
        <v>140</v>
      </c>
      <c r="X177" s="230"/>
      <c r="Y177" s="230"/>
      <c r="Z177" s="230"/>
      <c r="AA177" s="230"/>
      <c r="AB177" s="230"/>
    </row>
    <row r="178" spans="2:32" ht="15.75" thickBot="1" x14ac:dyDescent="0.3">
      <c r="B178" s="218" t="s">
        <v>4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110" t="s">
        <v>155</v>
      </c>
      <c r="R178" s="110"/>
      <c r="S178" s="218" t="s">
        <v>2</v>
      </c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23"/>
    </row>
    <row r="179" spans="2:32" ht="15.75" thickBot="1" x14ac:dyDescent="0.3">
      <c r="B179" s="220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2"/>
      <c r="S179" s="220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2"/>
    </row>
    <row r="180" spans="2:32" ht="7.5" customHeight="1" thickBot="1" x14ac:dyDescent="0.3"/>
    <row r="181" spans="2:32" ht="22.5" customHeight="1" x14ac:dyDescent="0.25">
      <c r="B181" s="200" t="s">
        <v>141</v>
      </c>
      <c r="C181" s="213"/>
      <c r="D181" s="224" t="s">
        <v>161</v>
      </c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5"/>
      <c r="S181" s="200" t="s">
        <v>142</v>
      </c>
      <c r="T181" s="213"/>
      <c r="U181" s="224" t="s">
        <v>171</v>
      </c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5"/>
    </row>
    <row r="182" spans="2:32" ht="22.5" customHeight="1" x14ac:dyDescent="0.25">
      <c r="B182" s="210" t="s">
        <v>143</v>
      </c>
      <c r="C182" s="206"/>
      <c r="D182" s="207" t="s">
        <v>160</v>
      </c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17"/>
      <c r="S182" s="210" t="s">
        <v>144</v>
      </c>
      <c r="T182" s="206"/>
      <c r="U182" s="207" t="s">
        <v>169</v>
      </c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17"/>
    </row>
    <row r="183" spans="2:32" ht="22.5" customHeight="1" x14ac:dyDescent="0.25">
      <c r="B183" s="210" t="s">
        <v>145</v>
      </c>
      <c r="C183" s="206"/>
      <c r="D183" s="207" t="s">
        <v>163</v>
      </c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17"/>
      <c r="S183" s="210" t="s">
        <v>146</v>
      </c>
      <c r="T183" s="206"/>
      <c r="U183" s="207" t="s">
        <v>168</v>
      </c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17"/>
    </row>
    <row r="184" spans="2:32" ht="22.5" customHeight="1" thickBot="1" x14ac:dyDescent="0.3">
      <c r="B184" s="202" t="s">
        <v>147</v>
      </c>
      <c r="C184" s="208"/>
      <c r="D184" s="215" t="s">
        <v>162</v>
      </c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6"/>
      <c r="S184" s="202" t="s">
        <v>148</v>
      </c>
      <c r="T184" s="208"/>
      <c r="U184" s="215" t="s">
        <v>170</v>
      </c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6"/>
    </row>
    <row r="185" spans="2:32" ht="15.75" thickBot="1" x14ac:dyDescent="0.3">
      <c r="Q185" s="120"/>
    </row>
    <row r="186" spans="2:32" ht="22.5" customHeight="1" x14ac:dyDescent="0.25">
      <c r="B186" s="200" t="s">
        <v>141</v>
      </c>
      <c r="C186" s="213"/>
      <c r="D186" s="213" t="str">
        <f>D181</f>
        <v>RASCHINI FRANCESCO</v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4" t="s">
        <v>155</v>
      </c>
      <c r="P186" s="214"/>
      <c r="Q186" s="116"/>
      <c r="R186" s="214"/>
      <c r="S186" s="214"/>
      <c r="T186" s="213" t="str">
        <f>U182</f>
        <v>FOCONETTI ANDREA</v>
      </c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 t="s">
        <v>144</v>
      </c>
      <c r="AF186" s="201"/>
    </row>
    <row r="187" spans="2:32" ht="22.5" customHeight="1" x14ac:dyDescent="0.25">
      <c r="B187" s="210" t="s">
        <v>143</v>
      </c>
      <c r="C187" s="206"/>
      <c r="D187" s="206" t="str">
        <f>D182</f>
        <v>TOMASSETTI STEFANO</v>
      </c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11"/>
      <c r="P187" s="211"/>
      <c r="Q187" s="117"/>
      <c r="R187" s="211" t="s">
        <v>155</v>
      </c>
      <c r="S187" s="211"/>
      <c r="T187" s="206" t="str">
        <f>U181</f>
        <v>MANTARRO SALVATORE</v>
      </c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 t="s">
        <v>142</v>
      </c>
      <c r="AF187" s="212"/>
    </row>
    <row r="188" spans="2:32" ht="22.5" customHeight="1" x14ac:dyDescent="0.25">
      <c r="B188" s="210" t="s">
        <v>145</v>
      </c>
      <c r="C188" s="206"/>
      <c r="D188" s="206" t="str">
        <f>D183</f>
        <v>PIETRUCCI ALESSANDRO</v>
      </c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11" t="s">
        <v>155</v>
      </c>
      <c r="P188" s="211"/>
      <c r="Q188" s="117"/>
      <c r="R188" s="211"/>
      <c r="S188" s="211"/>
      <c r="T188" s="206" t="str">
        <f>U184</f>
        <v>SCANDROGLIO MAURIZIO</v>
      </c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 t="s">
        <v>148</v>
      </c>
      <c r="AF188" s="212"/>
    </row>
    <row r="189" spans="2:32" ht="22.5" customHeight="1" thickBot="1" x14ac:dyDescent="0.3">
      <c r="B189" s="202" t="s">
        <v>147</v>
      </c>
      <c r="C189" s="208"/>
      <c r="D189" s="208" t="str">
        <f>D184</f>
        <v>AMICHETTI MARCO</v>
      </c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9"/>
      <c r="P189" s="209"/>
      <c r="Q189" s="118"/>
      <c r="R189" s="209" t="s">
        <v>155</v>
      </c>
      <c r="S189" s="209"/>
      <c r="T189" s="208" t="str">
        <f>U183</f>
        <v>CODIGNOLA ANGELO</v>
      </c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 t="s">
        <v>146</v>
      </c>
      <c r="AF189" s="203"/>
    </row>
    <row r="190" spans="2:32" ht="22.5" customHeight="1" x14ac:dyDescent="0.25">
      <c r="B190" s="200" t="s">
        <v>143</v>
      </c>
      <c r="C190" s="213"/>
      <c r="D190" s="213" t="str">
        <f>D182</f>
        <v>TOMASSETTI STEFANO</v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4" t="s">
        <v>155</v>
      </c>
      <c r="P190" s="214"/>
      <c r="Q190" s="116"/>
      <c r="R190" s="214"/>
      <c r="S190" s="214"/>
      <c r="T190" s="213" t="str">
        <f>U182</f>
        <v>FOCONETTI ANDREA</v>
      </c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 t="s">
        <v>144</v>
      </c>
      <c r="AF190" s="201"/>
    </row>
    <row r="191" spans="2:32" ht="22.5" customHeight="1" x14ac:dyDescent="0.25">
      <c r="B191" s="210" t="s">
        <v>141</v>
      </c>
      <c r="C191" s="206"/>
      <c r="D191" s="206" t="str">
        <f>D181</f>
        <v>RASCHINI FRANCESCO</v>
      </c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11" t="s">
        <v>155</v>
      </c>
      <c r="P191" s="211"/>
      <c r="Q191" s="117"/>
      <c r="R191" s="211"/>
      <c r="S191" s="211"/>
      <c r="T191" s="206" t="str">
        <f>U184</f>
        <v>SCANDROGLIO MAURIZIO</v>
      </c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 t="s">
        <v>148</v>
      </c>
      <c r="AF191" s="212"/>
    </row>
    <row r="192" spans="2:32" ht="22.5" customHeight="1" x14ac:dyDescent="0.25">
      <c r="B192" s="210" t="s">
        <v>147</v>
      </c>
      <c r="C192" s="206"/>
      <c r="D192" s="206" t="str">
        <f>D184</f>
        <v>AMICHETTI MARCO</v>
      </c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11" t="s">
        <v>155</v>
      </c>
      <c r="P192" s="211"/>
      <c r="Q192" s="117"/>
      <c r="R192" s="211"/>
      <c r="S192" s="211"/>
      <c r="T192" s="206" t="str">
        <f>U181</f>
        <v>MANTARRO SALVATORE</v>
      </c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 t="s">
        <v>142</v>
      </c>
      <c r="AF192" s="212"/>
    </row>
    <row r="193" spans="1:33" ht="22.5" customHeight="1" thickBot="1" x14ac:dyDescent="0.3">
      <c r="B193" s="202" t="s">
        <v>145</v>
      </c>
      <c r="C193" s="208"/>
      <c r="D193" s="208" t="str">
        <f>D183</f>
        <v>PIETRUCCI ALESSANDRO</v>
      </c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9"/>
      <c r="P193" s="209"/>
      <c r="Q193" s="118"/>
      <c r="R193" s="209" t="s">
        <v>155</v>
      </c>
      <c r="S193" s="209"/>
      <c r="T193" s="208" t="str">
        <f>U183</f>
        <v>CODIGNOLA ANGELO</v>
      </c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 t="s">
        <v>146</v>
      </c>
      <c r="AF193" s="203"/>
    </row>
    <row r="194" spans="1:33" ht="22.5" customHeight="1" x14ac:dyDescent="0.25">
      <c r="B194" s="200" t="s">
        <v>147</v>
      </c>
      <c r="C194" s="213"/>
      <c r="D194" s="213" t="str">
        <f>D184</f>
        <v>AMICHETTI MARCO</v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4" t="s">
        <v>155</v>
      </c>
      <c r="P194" s="214"/>
      <c r="Q194" s="116"/>
      <c r="R194" s="214"/>
      <c r="S194" s="214"/>
      <c r="T194" s="213" t="str">
        <f>U184</f>
        <v>SCANDROGLIO MAURIZIO</v>
      </c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 t="s">
        <v>148</v>
      </c>
      <c r="AF194" s="201"/>
    </row>
    <row r="195" spans="1:33" ht="22.5" customHeight="1" x14ac:dyDescent="0.25">
      <c r="B195" s="210" t="s">
        <v>141</v>
      </c>
      <c r="C195" s="206"/>
      <c r="D195" s="206" t="str">
        <f>D181</f>
        <v>RASCHINI FRANCESCO</v>
      </c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11"/>
      <c r="P195" s="211"/>
      <c r="Q195" s="117"/>
      <c r="R195" s="211" t="s">
        <v>155</v>
      </c>
      <c r="S195" s="211"/>
      <c r="T195" s="206" t="str">
        <f>U181</f>
        <v>MANTARRO SALVATORE</v>
      </c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 t="s">
        <v>142</v>
      </c>
      <c r="AF195" s="212"/>
    </row>
    <row r="196" spans="1:33" ht="22.5" customHeight="1" x14ac:dyDescent="0.25">
      <c r="B196" s="210" t="s">
        <v>143</v>
      </c>
      <c r="C196" s="206"/>
      <c r="D196" s="206" t="str">
        <f>D182</f>
        <v>TOMASSETTI STEFANO</v>
      </c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11" t="s">
        <v>155</v>
      </c>
      <c r="P196" s="211"/>
      <c r="Q196" s="117"/>
      <c r="R196" s="211"/>
      <c r="S196" s="211"/>
      <c r="T196" s="206" t="str">
        <f>U183</f>
        <v>CODIGNOLA ANGELO</v>
      </c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 t="s">
        <v>146</v>
      </c>
      <c r="AF196" s="212"/>
    </row>
    <row r="197" spans="1:33" ht="22.5" customHeight="1" thickBot="1" x14ac:dyDescent="0.3">
      <c r="B197" s="202" t="s">
        <v>145</v>
      </c>
      <c r="C197" s="208"/>
      <c r="D197" s="208" t="str">
        <f>D183</f>
        <v>PIETRUCCI ALESSANDRO</v>
      </c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9" t="s">
        <v>155</v>
      </c>
      <c r="P197" s="209"/>
      <c r="Q197" s="118"/>
      <c r="R197" s="209"/>
      <c r="S197" s="209"/>
      <c r="T197" s="208" t="str">
        <f>U182</f>
        <v>FOCONETTI ANDREA</v>
      </c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 t="s">
        <v>144</v>
      </c>
      <c r="AF197" s="203"/>
    </row>
    <row r="198" spans="1:33" ht="22.5" customHeight="1" x14ac:dyDescent="0.25">
      <c r="B198" s="200" t="s">
        <v>141</v>
      </c>
      <c r="C198" s="213"/>
      <c r="D198" s="213" t="str">
        <f>D181</f>
        <v>RASCHINI FRANCESCO</v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4" t="s">
        <v>155</v>
      </c>
      <c r="P198" s="214"/>
      <c r="Q198" s="116"/>
      <c r="R198" s="214"/>
      <c r="S198" s="214"/>
      <c r="T198" s="213" t="str">
        <f>U183</f>
        <v>CODIGNOLA ANGELO</v>
      </c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 t="s">
        <v>146</v>
      </c>
      <c r="AF198" s="201"/>
    </row>
    <row r="199" spans="1:33" ht="22.5" customHeight="1" x14ac:dyDescent="0.25">
      <c r="B199" s="210" t="s">
        <v>143</v>
      </c>
      <c r="C199" s="206"/>
      <c r="D199" s="206" t="str">
        <f>D182</f>
        <v>TOMASSETTI STEFANO</v>
      </c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11"/>
      <c r="P199" s="211"/>
      <c r="Q199" s="117"/>
      <c r="R199" s="211"/>
      <c r="S199" s="211"/>
      <c r="T199" s="206" t="str">
        <f>U184</f>
        <v>SCANDROGLIO MAURIZIO</v>
      </c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 t="s">
        <v>148</v>
      </c>
      <c r="AF199" s="212"/>
    </row>
    <row r="200" spans="1:33" ht="22.5" customHeight="1" x14ac:dyDescent="0.25">
      <c r="B200" s="210" t="s">
        <v>145</v>
      </c>
      <c r="C200" s="206"/>
      <c r="D200" s="206" t="str">
        <f>D183</f>
        <v>PIETRUCCI ALESSANDRO</v>
      </c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11"/>
      <c r="P200" s="211"/>
      <c r="Q200" s="117"/>
      <c r="R200" s="211"/>
      <c r="S200" s="211"/>
      <c r="T200" s="206" t="str">
        <f>U181</f>
        <v>MANTARRO SALVATORE</v>
      </c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 t="s">
        <v>142</v>
      </c>
      <c r="AF200" s="212"/>
    </row>
    <row r="201" spans="1:33" ht="22.5" customHeight="1" thickBot="1" x14ac:dyDescent="0.3">
      <c r="B201" s="202" t="s">
        <v>147</v>
      </c>
      <c r="C201" s="208"/>
      <c r="D201" s="208" t="str">
        <f>D184</f>
        <v>AMICHETTI MARCO</v>
      </c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9"/>
      <c r="P201" s="209"/>
      <c r="Q201" s="118"/>
      <c r="R201" s="209"/>
      <c r="S201" s="209"/>
      <c r="T201" s="208" t="str">
        <f>U182</f>
        <v>FOCONETTI ANDREA</v>
      </c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 t="s">
        <v>144</v>
      </c>
      <c r="AF201" s="203"/>
    </row>
    <row r="202" spans="1:33" x14ac:dyDescent="0.25">
      <c r="A202" s="119"/>
      <c r="B202" s="205" t="s">
        <v>149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119"/>
    </row>
    <row r="203" spans="1:33" ht="22.5" customHeight="1" x14ac:dyDescent="0.25">
      <c r="B203" s="206"/>
      <c r="C203" s="206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120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6"/>
      <c r="AF203" s="206"/>
    </row>
    <row r="204" spans="1:33" ht="7.5" customHeight="1" x14ac:dyDescent="0.25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0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</row>
    <row r="205" spans="1:33" ht="15.75" thickBot="1" x14ac:dyDescent="0.3"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99" t="s">
        <v>150</v>
      </c>
      <c r="P205" s="199"/>
      <c r="Q205" s="199"/>
      <c r="R205" s="199"/>
      <c r="S205" s="199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</row>
    <row r="206" spans="1:33" x14ac:dyDescent="0.25"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200">
        <v>9</v>
      </c>
      <c r="P206" s="201"/>
      <c r="Q206" s="204" t="s">
        <v>69</v>
      </c>
      <c r="R206" s="200">
        <v>4</v>
      </c>
      <c r="S206" s="201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</row>
    <row r="207" spans="1:33" ht="15.75" thickBot="1" x14ac:dyDescent="0.3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202"/>
      <c r="P207" s="203"/>
      <c r="Q207" s="204"/>
      <c r="R207" s="202"/>
      <c r="S207" s="203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</row>
    <row r="208" spans="1:33" x14ac:dyDescent="0.25"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</row>
    <row r="209" spans="2:32" x14ac:dyDescent="0.25">
      <c r="C209" s="174" t="s">
        <v>151</v>
      </c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U209" s="174" t="s">
        <v>151</v>
      </c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</row>
    <row r="212" spans="2:32" x14ac:dyDescent="0.25">
      <c r="H212" s="226" t="s">
        <v>98</v>
      </c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</row>
    <row r="213" spans="2:32" x14ac:dyDescent="0.25"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</row>
    <row r="215" spans="2:32" x14ac:dyDescent="0.25">
      <c r="H215" s="227" t="s">
        <v>136</v>
      </c>
      <c r="I215" s="227"/>
      <c r="J215" s="227"/>
      <c r="K215" s="227"/>
      <c r="L215" s="228">
        <v>1</v>
      </c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</row>
    <row r="217" spans="2:32" x14ac:dyDescent="0.25">
      <c r="H217" s="227" t="s">
        <v>137</v>
      </c>
      <c r="I217" s="227"/>
      <c r="J217" s="227"/>
      <c r="K217" s="227"/>
      <c r="L217" s="228" t="s">
        <v>81</v>
      </c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</row>
    <row r="218" spans="2:32" ht="7.5" customHeight="1" x14ac:dyDescent="0.25">
      <c r="H218" s="108"/>
      <c r="I218" s="108"/>
      <c r="J218" s="108"/>
      <c r="K218" s="108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</row>
    <row r="219" spans="2:32" ht="15.75" thickBot="1" x14ac:dyDescent="0.3">
      <c r="F219" s="229" t="s">
        <v>138</v>
      </c>
      <c r="G219" s="229"/>
      <c r="H219" s="229"/>
      <c r="I219" s="229"/>
      <c r="J219" s="229"/>
      <c r="K219" s="229"/>
      <c r="P219" s="227" t="s">
        <v>139</v>
      </c>
      <c r="Q219" s="227"/>
      <c r="R219" s="227"/>
      <c r="W219" s="230" t="s">
        <v>140</v>
      </c>
      <c r="X219" s="230"/>
      <c r="Y219" s="230"/>
      <c r="Z219" s="230"/>
      <c r="AA219" s="230"/>
      <c r="AB219" s="230"/>
    </row>
    <row r="220" spans="2:32" ht="15.75" thickBot="1" x14ac:dyDescent="0.3">
      <c r="B220" s="218" t="s">
        <v>3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110" t="s">
        <v>155</v>
      </c>
      <c r="R220" s="110"/>
      <c r="S220" s="218" t="s">
        <v>79</v>
      </c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23"/>
    </row>
    <row r="221" spans="2:32" ht="15.75" thickBot="1" x14ac:dyDescent="0.3">
      <c r="B221" s="220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2"/>
      <c r="S221" s="220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2"/>
    </row>
    <row r="222" spans="2:32" ht="7.5" customHeight="1" thickBot="1" x14ac:dyDescent="0.3"/>
    <row r="223" spans="2:32" ht="22.5" customHeight="1" x14ac:dyDescent="0.25">
      <c r="B223" s="200" t="s">
        <v>141</v>
      </c>
      <c r="C223" s="213"/>
      <c r="D223" s="224" t="s">
        <v>156</v>
      </c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5"/>
      <c r="S223" s="200" t="s">
        <v>142</v>
      </c>
      <c r="T223" s="213"/>
      <c r="U223" s="224" t="s">
        <v>164</v>
      </c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5"/>
    </row>
    <row r="224" spans="2:32" ht="22.5" customHeight="1" x14ac:dyDescent="0.25">
      <c r="B224" s="210" t="s">
        <v>143</v>
      </c>
      <c r="C224" s="206"/>
      <c r="D224" s="207" t="s">
        <v>191</v>
      </c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17"/>
      <c r="S224" s="210" t="s">
        <v>152</v>
      </c>
      <c r="T224" s="206"/>
      <c r="U224" s="207" t="s">
        <v>165</v>
      </c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17"/>
    </row>
    <row r="225" spans="2:32" ht="22.5" customHeight="1" x14ac:dyDescent="0.25">
      <c r="B225" s="210" t="s">
        <v>145</v>
      </c>
      <c r="C225" s="206"/>
      <c r="D225" s="207" t="s">
        <v>190</v>
      </c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17"/>
      <c r="S225" s="210" t="s">
        <v>146</v>
      </c>
      <c r="T225" s="206"/>
      <c r="U225" s="207" t="s">
        <v>167</v>
      </c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17"/>
    </row>
    <row r="226" spans="2:32" ht="22.5" customHeight="1" thickBot="1" x14ac:dyDescent="0.3">
      <c r="B226" s="202" t="s">
        <v>147</v>
      </c>
      <c r="C226" s="208"/>
      <c r="D226" s="215" t="s">
        <v>249</v>
      </c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6"/>
      <c r="S226" s="202" t="s">
        <v>148</v>
      </c>
      <c r="T226" s="208"/>
      <c r="U226" s="215" t="s">
        <v>188</v>
      </c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6"/>
    </row>
    <row r="227" spans="2:32" ht="15.75" thickBot="1" x14ac:dyDescent="0.3">
      <c r="Q227" s="120"/>
    </row>
    <row r="228" spans="2:32" ht="22.5" customHeight="1" x14ac:dyDescent="0.25">
      <c r="B228" s="200" t="s">
        <v>141</v>
      </c>
      <c r="C228" s="213"/>
      <c r="D228" s="213" t="str">
        <f>D223</f>
        <v>CASOTTO MAURO</v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4"/>
      <c r="P228" s="214"/>
      <c r="Q228" s="116"/>
      <c r="R228" s="214" t="s">
        <v>155</v>
      </c>
      <c r="S228" s="214"/>
      <c r="T228" s="213" t="str">
        <f>U224</f>
        <v>BURATTI MARCO</v>
      </c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 t="s">
        <v>144</v>
      </c>
      <c r="AF228" s="201"/>
    </row>
    <row r="229" spans="2:32" ht="22.5" customHeight="1" x14ac:dyDescent="0.25">
      <c r="B229" s="210" t="s">
        <v>143</v>
      </c>
      <c r="C229" s="206"/>
      <c r="D229" s="206" t="str">
        <f>D224</f>
        <v>CERVESATO SAMUEL</v>
      </c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11" t="s">
        <v>155</v>
      </c>
      <c r="P229" s="211"/>
      <c r="Q229" s="117"/>
      <c r="R229" s="211"/>
      <c r="S229" s="211"/>
      <c r="T229" s="206" t="str">
        <f>U223</f>
        <v>BLASCO ROBERTO</v>
      </c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 t="s">
        <v>142</v>
      </c>
      <c r="AF229" s="212"/>
    </row>
    <row r="230" spans="2:32" ht="22.5" customHeight="1" x14ac:dyDescent="0.25">
      <c r="B230" s="210" t="s">
        <v>145</v>
      </c>
      <c r="C230" s="206"/>
      <c r="D230" s="206" t="str">
        <f>D225</f>
        <v>BUSETTO OMAR</v>
      </c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11"/>
      <c r="P230" s="211"/>
      <c r="Q230" s="117"/>
      <c r="R230" s="211" t="s">
        <v>155</v>
      </c>
      <c r="S230" s="211"/>
      <c r="T230" s="206" t="str">
        <f>U226</f>
        <v>MAGGIULLI ALESSANDRO</v>
      </c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 t="s">
        <v>148</v>
      </c>
      <c r="AF230" s="212"/>
    </row>
    <row r="231" spans="2:32" ht="22.5" customHeight="1" thickBot="1" x14ac:dyDescent="0.3">
      <c r="B231" s="202" t="s">
        <v>147</v>
      </c>
      <c r="C231" s="208"/>
      <c r="D231" s="208" t="str">
        <f>D226</f>
        <v>TONETTI OMAR</v>
      </c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9" t="s">
        <v>155</v>
      </c>
      <c r="P231" s="209"/>
      <c r="Q231" s="118"/>
      <c r="R231" s="209"/>
      <c r="S231" s="209"/>
      <c r="T231" s="208" t="str">
        <f>U225</f>
        <v>CIGNETTI ILARIO</v>
      </c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 t="s">
        <v>146</v>
      </c>
      <c r="AF231" s="203"/>
    </row>
    <row r="232" spans="2:32" ht="22.5" customHeight="1" x14ac:dyDescent="0.25">
      <c r="B232" s="200" t="s">
        <v>143</v>
      </c>
      <c r="C232" s="213"/>
      <c r="D232" s="213" t="str">
        <f>D224</f>
        <v>CERVESATO SAMUEL</v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4"/>
      <c r="P232" s="214"/>
      <c r="Q232" s="116"/>
      <c r="R232" s="214" t="s">
        <v>155</v>
      </c>
      <c r="S232" s="214"/>
      <c r="T232" s="213" t="str">
        <f>U224</f>
        <v>BURATTI MARCO</v>
      </c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 t="s">
        <v>144</v>
      </c>
      <c r="AF232" s="201"/>
    </row>
    <row r="233" spans="2:32" ht="22.5" customHeight="1" x14ac:dyDescent="0.25">
      <c r="B233" s="210" t="s">
        <v>141</v>
      </c>
      <c r="C233" s="206"/>
      <c r="D233" s="206" t="str">
        <f>D223</f>
        <v>CASOTTO MAURO</v>
      </c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11" t="s">
        <v>155</v>
      </c>
      <c r="P233" s="211"/>
      <c r="Q233" s="117"/>
      <c r="R233" s="211"/>
      <c r="S233" s="211"/>
      <c r="T233" s="206" t="str">
        <f>U226</f>
        <v>MAGGIULLI ALESSANDRO</v>
      </c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 t="s">
        <v>148</v>
      </c>
      <c r="AF233" s="212"/>
    </row>
    <row r="234" spans="2:32" ht="22.5" customHeight="1" x14ac:dyDescent="0.25">
      <c r="B234" s="210" t="s">
        <v>147</v>
      </c>
      <c r="C234" s="206"/>
      <c r="D234" s="206" t="str">
        <f>D226</f>
        <v>TONETTI OMAR</v>
      </c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11"/>
      <c r="P234" s="211"/>
      <c r="Q234" s="117"/>
      <c r="R234" s="211" t="s">
        <v>155</v>
      </c>
      <c r="S234" s="211"/>
      <c r="T234" s="206" t="str">
        <f>U223</f>
        <v>BLASCO ROBERTO</v>
      </c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 t="s">
        <v>142</v>
      </c>
      <c r="AF234" s="212"/>
    </row>
    <row r="235" spans="2:32" ht="22.5" customHeight="1" thickBot="1" x14ac:dyDescent="0.3">
      <c r="B235" s="202" t="s">
        <v>145</v>
      </c>
      <c r="C235" s="208"/>
      <c r="D235" s="208" t="str">
        <f>D225</f>
        <v>BUSETTO OMAR</v>
      </c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9" t="s">
        <v>155</v>
      </c>
      <c r="P235" s="209"/>
      <c r="Q235" s="118"/>
      <c r="R235" s="209"/>
      <c r="S235" s="209"/>
      <c r="T235" s="208" t="str">
        <f>U225</f>
        <v>CIGNETTI ILARIO</v>
      </c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 t="s">
        <v>146</v>
      </c>
      <c r="AF235" s="203"/>
    </row>
    <row r="236" spans="2:32" ht="22.5" customHeight="1" x14ac:dyDescent="0.25">
      <c r="B236" s="200" t="s">
        <v>147</v>
      </c>
      <c r="C236" s="213"/>
      <c r="D236" s="213" t="str">
        <f>D226</f>
        <v>TONETTI OMAR</v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4" t="s">
        <v>155</v>
      </c>
      <c r="P236" s="214"/>
      <c r="Q236" s="116"/>
      <c r="R236" s="214"/>
      <c r="S236" s="214"/>
      <c r="T236" s="213" t="str">
        <f>U226</f>
        <v>MAGGIULLI ALESSANDRO</v>
      </c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 t="s">
        <v>148</v>
      </c>
      <c r="AF236" s="201"/>
    </row>
    <row r="237" spans="2:32" ht="22.5" customHeight="1" x14ac:dyDescent="0.25">
      <c r="B237" s="210" t="s">
        <v>141</v>
      </c>
      <c r="C237" s="206"/>
      <c r="D237" s="206" t="str">
        <f>D223</f>
        <v>CASOTTO MAURO</v>
      </c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11" t="s">
        <v>155</v>
      </c>
      <c r="P237" s="211"/>
      <c r="Q237" s="117"/>
      <c r="R237" s="211"/>
      <c r="S237" s="211"/>
      <c r="T237" s="206" t="str">
        <f>U223</f>
        <v>BLASCO ROBERTO</v>
      </c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 t="s">
        <v>142</v>
      </c>
      <c r="AF237" s="212"/>
    </row>
    <row r="238" spans="2:32" ht="22.5" customHeight="1" x14ac:dyDescent="0.25">
      <c r="B238" s="210" t="s">
        <v>143</v>
      </c>
      <c r="C238" s="206"/>
      <c r="D238" s="206" t="str">
        <f>D224</f>
        <v>CERVESATO SAMUEL</v>
      </c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11" t="s">
        <v>155</v>
      </c>
      <c r="P238" s="211"/>
      <c r="Q238" s="117"/>
      <c r="R238" s="211"/>
      <c r="S238" s="211"/>
      <c r="T238" s="206" t="str">
        <f>U225</f>
        <v>CIGNETTI ILARIO</v>
      </c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 t="s">
        <v>146</v>
      </c>
      <c r="AF238" s="212"/>
    </row>
    <row r="239" spans="2:32" ht="22.5" customHeight="1" thickBot="1" x14ac:dyDescent="0.3">
      <c r="B239" s="202" t="s">
        <v>145</v>
      </c>
      <c r="C239" s="208"/>
      <c r="D239" s="208" t="str">
        <f>D225</f>
        <v>BUSETTO OMAR</v>
      </c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9" t="s">
        <v>155</v>
      </c>
      <c r="P239" s="209"/>
      <c r="Q239" s="118"/>
      <c r="R239" s="209"/>
      <c r="S239" s="209"/>
      <c r="T239" s="208" t="str">
        <f>U224</f>
        <v>BURATTI MARCO</v>
      </c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 t="s">
        <v>144</v>
      </c>
      <c r="AF239" s="203"/>
    </row>
    <row r="240" spans="2:32" ht="22.5" customHeight="1" x14ac:dyDescent="0.25">
      <c r="B240" s="200" t="s">
        <v>141</v>
      </c>
      <c r="C240" s="213"/>
      <c r="D240" s="213" t="str">
        <f>D223</f>
        <v>CASOTTO MAURO</v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4" t="s">
        <v>155</v>
      </c>
      <c r="P240" s="214"/>
      <c r="Q240" s="116"/>
      <c r="R240" s="214"/>
      <c r="S240" s="214"/>
      <c r="T240" s="213" t="str">
        <f>U225</f>
        <v>CIGNETTI ILARIO</v>
      </c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 t="s">
        <v>146</v>
      </c>
      <c r="AF240" s="201"/>
    </row>
    <row r="241" spans="1:33" ht="22.5" customHeight="1" x14ac:dyDescent="0.25">
      <c r="B241" s="210" t="s">
        <v>143</v>
      </c>
      <c r="C241" s="206"/>
      <c r="D241" s="206" t="str">
        <f>D224</f>
        <v>CERVESATO SAMUEL</v>
      </c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11"/>
      <c r="P241" s="211"/>
      <c r="Q241" s="117"/>
      <c r="R241" s="211"/>
      <c r="S241" s="211"/>
      <c r="T241" s="206" t="str">
        <f>U226</f>
        <v>MAGGIULLI ALESSANDRO</v>
      </c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 t="s">
        <v>148</v>
      </c>
      <c r="AF241" s="212"/>
    </row>
    <row r="242" spans="1:33" ht="22.5" customHeight="1" x14ac:dyDescent="0.25">
      <c r="B242" s="210" t="s">
        <v>145</v>
      </c>
      <c r="C242" s="206"/>
      <c r="D242" s="206" t="str">
        <f>D225</f>
        <v>BUSETTO OMAR</v>
      </c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11"/>
      <c r="P242" s="211"/>
      <c r="Q242" s="117"/>
      <c r="R242" s="211"/>
      <c r="S242" s="211"/>
      <c r="T242" s="206" t="str">
        <f>U223</f>
        <v>BLASCO ROBERTO</v>
      </c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 t="s">
        <v>142</v>
      </c>
      <c r="AF242" s="212"/>
    </row>
    <row r="243" spans="1:33" ht="22.5" customHeight="1" thickBot="1" x14ac:dyDescent="0.3">
      <c r="B243" s="202" t="s">
        <v>147</v>
      </c>
      <c r="C243" s="208"/>
      <c r="D243" s="208" t="str">
        <f>D226</f>
        <v>TONETTI OMAR</v>
      </c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9"/>
      <c r="P243" s="209"/>
      <c r="Q243" s="118"/>
      <c r="R243" s="209"/>
      <c r="S243" s="209"/>
      <c r="T243" s="208" t="str">
        <f>U224</f>
        <v>BURATTI MARCO</v>
      </c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 t="s">
        <v>144</v>
      </c>
      <c r="AF243" s="203"/>
    </row>
    <row r="244" spans="1:33" x14ac:dyDescent="0.25">
      <c r="A244" s="119"/>
      <c r="B244" s="205" t="s">
        <v>149</v>
      </c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119"/>
    </row>
    <row r="245" spans="1:33" ht="22.5" customHeight="1" x14ac:dyDescent="0.25">
      <c r="B245" s="206"/>
      <c r="C245" s="206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120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6"/>
      <c r="AF245" s="206"/>
    </row>
    <row r="246" spans="1:33" ht="7.5" customHeight="1" x14ac:dyDescent="0.25"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0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</row>
    <row r="247" spans="1:33" ht="15.75" thickBot="1" x14ac:dyDescent="0.3"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99" t="s">
        <v>150</v>
      </c>
      <c r="P247" s="199"/>
      <c r="Q247" s="199"/>
      <c r="R247" s="199"/>
      <c r="S247" s="199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</row>
    <row r="248" spans="1:33" x14ac:dyDescent="0.25"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200">
        <v>9</v>
      </c>
      <c r="P248" s="201"/>
      <c r="Q248" s="204" t="s">
        <v>69</v>
      </c>
      <c r="R248" s="200">
        <v>4</v>
      </c>
      <c r="S248" s="201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</row>
    <row r="249" spans="1:33" ht="15.75" thickBot="1" x14ac:dyDescent="0.3"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202"/>
      <c r="P249" s="203"/>
      <c r="Q249" s="204"/>
      <c r="R249" s="202"/>
      <c r="S249" s="203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</row>
    <row r="250" spans="1:33" x14ac:dyDescent="0.25"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</row>
    <row r="251" spans="1:33" x14ac:dyDescent="0.25">
      <c r="C251" s="174" t="s">
        <v>151</v>
      </c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U251" s="174" t="s">
        <v>151</v>
      </c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</row>
  </sheetData>
  <mergeCells count="834">
    <mergeCell ref="H2:AF3"/>
    <mergeCell ref="H5:K5"/>
    <mergeCell ref="L5:AF5"/>
    <mergeCell ref="H7:K7"/>
    <mergeCell ref="L7:AF7"/>
    <mergeCell ref="F9:K9"/>
    <mergeCell ref="P9:R9"/>
    <mergeCell ref="W9:AB9"/>
    <mergeCell ref="AI13:AT13"/>
    <mergeCell ref="B14:C14"/>
    <mergeCell ref="D14:O14"/>
    <mergeCell ref="S14:T14"/>
    <mergeCell ref="U14:AF14"/>
    <mergeCell ref="AI14:AT14"/>
    <mergeCell ref="B10:O11"/>
    <mergeCell ref="S10:AF11"/>
    <mergeCell ref="B13:C13"/>
    <mergeCell ref="D13:O13"/>
    <mergeCell ref="S13:T13"/>
    <mergeCell ref="U13:AF13"/>
    <mergeCell ref="B15:C15"/>
    <mergeCell ref="D15:O15"/>
    <mergeCell ref="S15:T15"/>
    <mergeCell ref="U15:AF15"/>
    <mergeCell ref="AI15:AT15"/>
    <mergeCell ref="B16:C16"/>
    <mergeCell ref="D16:O16"/>
    <mergeCell ref="S16:T16"/>
    <mergeCell ref="U16:AF16"/>
    <mergeCell ref="AI16:AT16"/>
    <mergeCell ref="AI18:AT18"/>
    <mergeCell ref="B19:C19"/>
    <mergeCell ref="D19:N19"/>
    <mergeCell ref="O19:P19"/>
    <mergeCell ref="R19:S19"/>
    <mergeCell ref="T19:AD19"/>
    <mergeCell ref="AE19:AF19"/>
    <mergeCell ref="AI19:AT19"/>
    <mergeCell ref="B18:C18"/>
    <mergeCell ref="D18:N18"/>
    <mergeCell ref="O18:P18"/>
    <mergeCell ref="R18:S18"/>
    <mergeCell ref="T18:AD18"/>
    <mergeCell ref="AE18:AF18"/>
    <mergeCell ref="B22:C22"/>
    <mergeCell ref="D22:N22"/>
    <mergeCell ref="O22:P22"/>
    <mergeCell ref="R22:S22"/>
    <mergeCell ref="T22:AD22"/>
    <mergeCell ref="AE22:AF22"/>
    <mergeCell ref="AI20:AT20"/>
    <mergeCell ref="B21:C21"/>
    <mergeCell ref="D21:N21"/>
    <mergeCell ref="O21:P21"/>
    <mergeCell ref="R21:S21"/>
    <mergeCell ref="T21:AD21"/>
    <mergeCell ref="AE21:AF21"/>
    <mergeCell ref="AI21:AT21"/>
    <mergeCell ref="B20:C20"/>
    <mergeCell ref="D20:N20"/>
    <mergeCell ref="O20:P20"/>
    <mergeCell ref="R20:S20"/>
    <mergeCell ref="T20:AD20"/>
    <mergeCell ref="AE20:AF20"/>
    <mergeCell ref="B24:C24"/>
    <mergeCell ref="D24:N24"/>
    <mergeCell ref="O24:P24"/>
    <mergeCell ref="R24:S24"/>
    <mergeCell ref="T24:AD24"/>
    <mergeCell ref="AE24:AF24"/>
    <mergeCell ref="B23:C23"/>
    <mergeCell ref="D23:N23"/>
    <mergeCell ref="O23:P23"/>
    <mergeCell ref="R23:S23"/>
    <mergeCell ref="T23:AD23"/>
    <mergeCell ref="AE23:AF23"/>
    <mergeCell ref="B26:C26"/>
    <mergeCell ref="D26:N26"/>
    <mergeCell ref="O26:P26"/>
    <mergeCell ref="R26:S26"/>
    <mergeCell ref="T26:AD26"/>
    <mergeCell ref="AE26:AF26"/>
    <mergeCell ref="B25:C25"/>
    <mergeCell ref="D25:N25"/>
    <mergeCell ref="O25:P25"/>
    <mergeCell ref="R25:S25"/>
    <mergeCell ref="T25:AD25"/>
    <mergeCell ref="AE25:AF25"/>
    <mergeCell ref="B28:C28"/>
    <mergeCell ref="D28:N28"/>
    <mergeCell ref="O28:P28"/>
    <mergeCell ref="R28:S28"/>
    <mergeCell ref="T28:AD28"/>
    <mergeCell ref="AE28:AF28"/>
    <mergeCell ref="B27:C27"/>
    <mergeCell ref="D27:N27"/>
    <mergeCell ref="O27:P27"/>
    <mergeCell ref="R27:S27"/>
    <mergeCell ref="T27:AD27"/>
    <mergeCell ref="AE27:AF27"/>
    <mergeCell ref="B30:C30"/>
    <mergeCell ref="D30:N30"/>
    <mergeCell ref="O30:P30"/>
    <mergeCell ref="R30:S30"/>
    <mergeCell ref="T30:AD30"/>
    <mergeCell ref="AE30:AF30"/>
    <mergeCell ref="B29:C29"/>
    <mergeCell ref="D29:N29"/>
    <mergeCell ref="O29:P29"/>
    <mergeCell ref="R29:S29"/>
    <mergeCell ref="T29:AD29"/>
    <mergeCell ref="AE29:AF29"/>
    <mergeCell ref="B32:C32"/>
    <mergeCell ref="D32:N32"/>
    <mergeCell ref="O32:P32"/>
    <mergeCell ref="R32:S32"/>
    <mergeCell ref="T32:AD32"/>
    <mergeCell ref="AE32:AF32"/>
    <mergeCell ref="B31:C31"/>
    <mergeCell ref="D31:N31"/>
    <mergeCell ref="O31:P31"/>
    <mergeCell ref="R31:S31"/>
    <mergeCell ref="T31:AD31"/>
    <mergeCell ref="AE31:AF31"/>
    <mergeCell ref="B34:AF34"/>
    <mergeCell ref="B35:C35"/>
    <mergeCell ref="D35:N35"/>
    <mergeCell ref="O35:P35"/>
    <mergeCell ref="R35:S35"/>
    <mergeCell ref="T35:AD35"/>
    <mergeCell ref="AE35:AF35"/>
    <mergeCell ref="B33:C33"/>
    <mergeCell ref="D33:N33"/>
    <mergeCell ref="O33:P33"/>
    <mergeCell ref="R33:S33"/>
    <mergeCell ref="T33:AD33"/>
    <mergeCell ref="AE33:AF33"/>
    <mergeCell ref="H44:AF45"/>
    <mergeCell ref="H47:K47"/>
    <mergeCell ref="L47:AF47"/>
    <mergeCell ref="H49:K49"/>
    <mergeCell ref="L49:AF49"/>
    <mergeCell ref="F51:K51"/>
    <mergeCell ref="P51:R51"/>
    <mergeCell ref="W51:AB51"/>
    <mergeCell ref="O37:S37"/>
    <mergeCell ref="O38:P39"/>
    <mergeCell ref="Q38:Q39"/>
    <mergeCell ref="R38:S39"/>
    <mergeCell ref="C41:M41"/>
    <mergeCell ref="U41:AE41"/>
    <mergeCell ref="AI55:AT55"/>
    <mergeCell ref="B56:C56"/>
    <mergeCell ref="D56:O56"/>
    <mergeCell ref="S56:T56"/>
    <mergeCell ref="U56:AF56"/>
    <mergeCell ref="AI56:AT56"/>
    <mergeCell ref="B52:O53"/>
    <mergeCell ref="S52:AF53"/>
    <mergeCell ref="B55:C55"/>
    <mergeCell ref="D55:O55"/>
    <mergeCell ref="S55:T55"/>
    <mergeCell ref="U55:AF55"/>
    <mergeCell ref="B57:C57"/>
    <mergeCell ref="D57:O57"/>
    <mergeCell ref="S57:T57"/>
    <mergeCell ref="U57:AF57"/>
    <mergeCell ref="AI57:AT57"/>
    <mergeCell ref="B58:C58"/>
    <mergeCell ref="D58:O58"/>
    <mergeCell ref="S58:T58"/>
    <mergeCell ref="U58:AF58"/>
    <mergeCell ref="AI58:AT58"/>
    <mergeCell ref="AI60:AT60"/>
    <mergeCell ref="B61:C61"/>
    <mergeCell ref="D61:N61"/>
    <mergeCell ref="O61:P61"/>
    <mergeCell ref="R61:S61"/>
    <mergeCell ref="T61:AD61"/>
    <mergeCell ref="AE61:AF61"/>
    <mergeCell ref="AI61:AT61"/>
    <mergeCell ref="B60:C60"/>
    <mergeCell ref="D60:N60"/>
    <mergeCell ref="O60:P60"/>
    <mergeCell ref="R60:S60"/>
    <mergeCell ref="T60:AD60"/>
    <mergeCell ref="AE60:AF60"/>
    <mergeCell ref="B64:C64"/>
    <mergeCell ref="D64:N64"/>
    <mergeCell ref="O64:P64"/>
    <mergeCell ref="R64:S64"/>
    <mergeCell ref="T64:AD64"/>
    <mergeCell ref="AE64:AF64"/>
    <mergeCell ref="AI62:AT62"/>
    <mergeCell ref="B63:C63"/>
    <mergeCell ref="D63:N63"/>
    <mergeCell ref="O63:P63"/>
    <mergeCell ref="R63:S63"/>
    <mergeCell ref="T63:AD63"/>
    <mergeCell ref="AE63:AF63"/>
    <mergeCell ref="AI63:AT63"/>
    <mergeCell ref="B62:C62"/>
    <mergeCell ref="D62:N62"/>
    <mergeCell ref="O62:P62"/>
    <mergeCell ref="R62:S62"/>
    <mergeCell ref="T62:AD62"/>
    <mergeCell ref="AE62:AF62"/>
    <mergeCell ref="B66:C66"/>
    <mergeCell ref="D66:N66"/>
    <mergeCell ref="O66:P66"/>
    <mergeCell ref="R66:S66"/>
    <mergeCell ref="T66:AD66"/>
    <mergeCell ref="AE66:AF66"/>
    <mergeCell ref="B65:C65"/>
    <mergeCell ref="D65:N65"/>
    <mergeCell ref="O65:P65"/>
    <mergeCell ref="R65:S65"/>
    <mergeCell ref="T65:AD65"/>
    <mergeCell ref="AE65:AF65"/>
    <mergeCell ref="B68:C68"/>
    <mergeCell ref="D68:N68"/>
    <mergeCell ref="O68:P68"/>
    <mergeCell ref="R68:S68"/>
    <mergeCell ref="T68:AD68"/>
    <mergeCell ref="AE68:AF68"/>
    <mergeCell ref="B67:C67"/>
    <mergeCell ref="D67:N67"/>
    <mergeCell ref="O67:P67"/>
    <mergeCell ref="R67:S67"/>
    <mergeCell ref="T67:AD67"/>
    <mergeCell ref="AE67:AF67"/>
    <mergeCell ref="B70:C70"/>
    <mergeCell ref="D70:N70"/>
    <mergeCell ref="O70:P70"/>
    <mergeCell ref="R70:S70"/>
    <mergeCell ref="T70:AD70"/>
    <mergeCell ref="AE70:AF70"/>
    <mergeCell ref="B69:C69"/>
    <mergeCell ref="D69:N69"/>
    <mergeCell ref="O69:P69"/>
    <mergeCell ref="R69:S69"/>
    <mergeCell ref="T69:AD69"/>
    <mergeCell ref="AE69:AF69"/>
    <mergeCell ref="B72:C72"/>
    <mergeCell ref="D72:N72"/>
    <mergeCell ref="O72:P72"/>
    <mergeCell ref="R72:S72"/>
    <mergeCell ref="T72:AD72"/>
    <mergeCell ref="AE72:AF72"/>
    <mergeCell ref="B71:C71"/>
    <mergeCell ref="D71:N71"/>
    <mergeCell ref="O71:P71"/>
    <mergeCell ref="R71:S71"/>
    <mergeCell ref="T71:AD71"/>
    <mergeCell ref="AE71:AF71"/>
    <mergeCell ref="B74:C74"/>
    <mergeCell ref="D74:N74"/>
    <mergeCell ref="O74:P74"/>
    <mergeCell ref="R74:S74"/>
    <mergeCell ref="T74:AD74"/>
    <mergeCell ref="AE74:AF74"/>
    <mergeCell ref="B73:C73"/>
    <mergeCell ref="D73:N73"/>
    <mergeCell ref="O73:P73"/>
    <mergeCell ref="R73:S73"/>
    <mergeCell ref="T73:AD73"/>
    <mergeCell ref="AE73:AF73"/>
    <mergeCell ref="B76:AF76"/>
    <mergeCell ref="B77:C77"/>
    <mergeCell ref="D77:N77"/>
    <mergeCell ref="O77:P77"/>
    <mergeCell ref="R77:S77"/>
    <mergeCell ref="T77:AD77"/>
    <mergeCell ref="AE77:AF77"/>
    <mergeCell ref="B75:C75"/>
    <mergeCell ref="D75:N75"/>
    <mergeCell ref="O75:P75"/>
    <mergeCell ref="R75:S75"/>
    <mergeCell ref="T75:AD75"/>
    <mergeCell ref="AE75:AF75"/>
    <mergeCell ref="H86:AF87"/>
    <mergeCell ref="H89:K89"/>
    <mergeCell ref="L89:AF89"/>
    <mergeCell ref="H91:K91"/>
    <mergeCell ref="L91:AF91"/>
    <mergeCell ref="F93:K93"/>
    <mergeCell ref="P93:R93"/>
    <mergeCell ref="W93:AB93"/>
    <mergeCell ref="O79:S79"/>
    <mergeCell ref="O80:P81"/>
    <mergeCell ref="Q80:Q81"/>
    <mergeCell ref="R80:S81"/>
    <mergeCell ref="C83:M83"/>
    <mergeCell ref="U83:AE83"/>
    <mergeCell ref="AI97:AT97"/>
    <mergeCell ref="B98:C98"/>
    <mergeCell ref="D98:O98"/>
    <mergeCell ref="S98:T98"/>
    <mergeCell ref="U98:AF98"/>
    <mergeCell ref="AI98:AT98"/>
    <mergeCell ref="B94:O95"/>
    <mergeCell ref="S94:AF95"/>
    <mergeCell ref="B97:C97"/>
    <mergeCell ref="D97:O97"/>
    <mergeCell ref="S97:T97"/>
    <mergeCell ref="U97:AF97"/>
    <mergeCell ref="B99:C99"/>
    <mergeCell ref="D99:O99"/>
    <mergeCell ref="S99:T99"/>
    <mergeCell ref="U99:AF99"/>
    <mergeCell ref="AI99:AT99"/>
    <mergeCell ref="B100:C100"/>
    <mergeCell ref="D100:O100"/>
    <mergeCell ref="S100:T100"/>
    <mergeCell ref="U100:AF100"/>
    <mergeCell ref="AI100:AT100"/>
    <mergeCell ref="AI102:AT102"/>
    <mergeCell ref="B103:C103"/>
    <mergeCell ref="D103:N103"/>
    <mergeCell ref="O103:P103"/>
    <mergeCell ref="R103:S103"/>
    <mergeCell ref="T103:AD103"/>
    <mergeCell ref="AE103:AF103"/>
    <mergeCell ref="AI103:AT103"/>
    <mergeCell ref="B102:C102"/>
    <mergeCell ref="D102:N102"/>
    <mergeCell ref="O102:P102"/>
    <mergeCell ref="R102:S102"/>
    <mergeCell ref="T102:AD102"/>
    <mergeCell ref="AE102:AF102"/>
    <mergeCell ref="B106:C106"/>
    <mergeCell ref="D106:N106"/>
    <mergeCell ref="O106:P106"/>
    <mergeCell ref="R106:S106"/>
    <mergeCell ref="T106:AD106"/>
    <mergeCell ref="AE106:AF106"/>
    <mergeCell ref="AI104:AT104"/>
    <mergeCell ref="B105:C105"/>
    <mergeCell ref="D105:N105"/>
    <mergeCell ref="O105:P105"/>
    <mergeCell ref="R105:S105"/>
    <mergeCell ref="T105:AD105"/>
    <mergeCell ref="AE105:AF105"/>
    <mergeCell ref="AI105:AT105"/>
    <mergeCell ref="B104:C104"/>
    <mergeCell ref="D104:N104"/>
    <mergeCell ref="O104:P104"/>
    <mergeCell ref="R104:S104"/>
    <mergeCell ref="T104:AD104"/>
    <mergeCell ref="AE104:AF104"/>
    <mergeCell ref="B108:C108"/>
    <mergeCell ref="D108:N108"/>
    <mergeCell ref="O108:P108"/>
    <mergeCell ref="R108:S108"/>
    <mergeCell ref="T108:AD108"/>
    <mergeCell ref="AE108:AF108"/>
    <mergeCell ref="B107:C107"/>
    <mergeCell ref="D107:N107"/>
    <mergeCell ref="O107:P107"/>
    <mergeCell ref="R107:S107"/>
    <mergeCell ref="T107:AD107"/>
    <mergeCell ref="AE107:AF107"/>
    <mergeCell ref="B110:C110"/>
    <mergeCell ref="D110:N110"/>
    <mergeCell ref="O110:P110"/>
    <mergeCell ref="R110:S110"/>
    <mergeCell ref="T110:AD110"/>
    <mergeCell ref="AE110:AF110"/>
    <mergeCell ref="B109:C109"/>
    <mergeCell ref="D109:N109"/>
    <mergeCell ref="O109:P109"/>
    <mergeCell ref="R109:S109"/>
    <mergeCell ref="T109:AD109"/>
    <mergeCell ref="AE109:AF109"/>
    <mergeCell ref="B112:C112"/>
    <mergeCell ref="D112:N112"/>
    <mergeCell ref="O112:P112"/>
    <mergeCell ref="R112:S112"/>
    <mergeCell ref="T112:AD112"/>
    <mergeCell ref="AE112:AF112"/>
    <mergeCell ref="B111:C111"/>
    <mergeCell ref="D111:N111"/>
    <mergeCell ref="O111:P111"/>
    <mergeCell ref="R111:S111"/>
    <mergeCell ref="T111:AD111"/>
    <mergeCell ref="AE111:AF111"/>
    <mergeCell ref="B114:C114"/>
    <mergeCell ref="D114:N114"/>
    <mergeCell ref="O114:P114"/>
    <mergeCell ref="R114:S114"/>
    <mergeCell ref="T114:AD114"/>
    <mergeCell ref="AE114:AF114"/>
    <mergeCell ref="B113:C113"/>
    <mergeCell ref="D113:N113"/>
    <mergeCell ref="O113:P113"/>
    <mergeCell ref="R113:S113"/>
    <mergeCell ref="T113:AD113"/>
    <mergeCell ref="AE113:AF113"/>
    <mergeCell ref="B116:C116"/>
    <mergeCell ref="D116:N116"/>
    <mergeCell ref="O116:P116"/>
    <mergeCell ref="R116:S116"/>
    <mergeCell ref="T116:AD116"/>
    <mergeCell ref="AE116:AF116"/>
    <mergeCell ref="B115:C115"/>
    <mergeCell ref="D115:N115"/>
    <mergeCell ref="O115:P115"/>
    <mergeCell ref="R115:S115"/>
    <mergeCell ref="T115:AD115"/>
    <mergeCell ref="AE115:AF115"/>
    <mergeCell ref="B118:AF118"/>
    <mergeCell ref="B119:C119"/>
    <mergeCell ref="D119:N119"/>
    <mergeCell ref="O119:P119"/>
    <mergeCell ref="R119:S119"/>
    <mergeCell ref="T119:AD119"/>
    <mergeCell ref="AE119:AF119"/>
    <mergeCell ref="B117:C117"/>
    <mergeCell ref="D117:N117"/>
    <mergeCell ref="O117:P117"/>
    <mergeCell ref="R117:S117"/>
    <mergeCell ref="T117:AD117"/>
    <mergeCell ref="AE117:AF117"/>
    <mergeCell ref="H128:AF129"/>
    <mergeCell ref="H131:K131"/>
    <mergeCell ref="L131:AF131"/>
    <mergeCell ref="H133:K133"/>
    <mergeCell ref="L133:AF133"/>
    <mergeCell ref="F135:K135"/>
    <mergeCell ref="P135:R135"/>
    <mergeCell ref="W135:AB135"/>
    <mergeCell ref="O121:S121"/>
    <mergeCell ref="O122:P123"/>
    <mergeCell ref="Q122:Q123"/>
    <mergeCell ref="R122:S123"/>
    <mergeCell ref="C125:M125"/>
    <mergeCell ref="U125:AE125"/>
    <mergeCell ref="B140:C140"/>
    <mergeCell ref="D140:O140"/>
    <mergeCell ref="S140:T140"/>
    <mergeCell ref="U140:AF140"/>
    <mergeCell ref="B141:C141"/>
    <mergeCell ref="D141:O141"/>
    <mergeCell ref="S141:T141"/>
    <mergeCell ref="U141:AF141"/>
    <mergeCell ref="B136:O137"/>
    <mergeCell ref="S136:AF137"/>
    <mergeCell ref="B139:C139"/>
    <mergeCell ref="D139:O139"/>
    <mergeCell ref="S139:T139"/>
    <mergeCell ref="U139:AF139"/>
    <mergeCell ref="B142:C142"/>
    <mergeCell ref="D142:O142"/>
    <mergeCell ref="S142:T142"/>
    <mergeCell ref="U142:AF142"/>
    <mergeCell ref="B144:C144"/>
    <mergeCell ref="D144:N144"/>
    <mergeCell ref="O144:P144"/>
    <mergeCell ref="R144:S144"/>
    <mergeCell ref="T144:AD144"/>
    <mergeCell ref="AE144:AF144"/>
    <mergeCell ref="B146:C146"/>
    <mergeCell ref="D146:N146"/>
    <mergeCell ref="O146:P146"/>
    <mergeCell ref="R146:S146"/>
    <mergeCell ref="T146:AD146"/>
    <mergeCell ref="AE146:AF146"/>
    <mergeCell ref="B145:C145"/>
    <mergeCell ref="D145:N145"/>
    <mergeCell ref="O145:P145"/>
    <mergeCell ref="R145:S145"/>
    <mergeCell ref="T145:AD145"/>
    <mergeCell ref="AE145:AF145"/>
    <mergeCell ref="B148:C148"/>
    <mergeCell ref="D148:N148"/>
    <mergeCell ref="O148:P148"/>
    <mergeCell ref="R148:S148"/>
    <mergeCell ref="T148:AD148"/>
    <mergeCell ref="AE148:AF148"/>
    <mergeCell ref="B147:C147"/>
    <mergeCell ref="D147:N147"/>
    <mergeCell ref="O147:P147"/>
    <mergeCell ref="R147:S147"/>
    <mergeCell ref="T147:AD147"/>
    <mergeCell ref="AE147:AF147"/>
    <mergeCell ref="B150:C150"/>
    <mergeCell ref="D150:N150"/>
    <mergeCell ref="O150:P150"/>
    <mergeCell ref="R150:S150"/>
    <mergeCell ref="T150:AD150"/>
    <mergeCell ref="AE150:AF150"/>
    <mergeCell ref="B149:C149"/>
    <mergeCell ref="D149:N149"/>
    <mergeCell ref="O149:P149"/>
    <mergeCell ref="R149:S149"/>
    <mergeCell ref="T149:AD149"/>
    <mergeCell ref="AE149:AF149"/>
    <mergeCell ref="B152:C152"/>
    <mergeCell ref="D152:N152"/>
    <mergeCell ref="O152:P152"/>
    <mergeCell ref="R152:S152"/>
    <mergeCell ref="T152:AD152"/>
    <mergeCell ref="AE152:AF152"/>
    <mergeCell ref="B151:C151"/>
    <mergeCell ref="D151:N151"/>
    <mergeCell ref="O151:P151"/>
    <mergeCell ref="R151:S151"/>
    <mergeCell ref="T151:AD151"/>
    <mergeCell ref="AE151:AF151"/>
    <mergeCell ref="B154:C154"/>
    <mergeCell ref="D154:N154"/>
    <mergeCell ref="O154:P154"/>
    <mergeCell ref="R154:S154"/>
    <mergeCell ref="T154:AD154"/>
    <mergeCell ref="AE154:AF154"/>
    <mergeCell ref="B153:C153"/>
    <mergeCell ref="D153:N153"/>
    <mergeCell ref="O153:P153"/>
    <mergeCell ref="R153:S153"/>
    <mergeCell ref="T153:AD153"/>
    <mergeCell ref="AE153:AF153"/>
    <mergeCell ref="B156:C156"/>
    <mergeCell ref="D156:N156"/>
    <mergeCell ref="O156:P156"/>
    <mergeCell ref="R156:S156"/>
    <mergeCell ref="T156:AD156"/>
    <mergeCell ref="AE156:AF156"/>
    <mergeCell ref="B155:C155"/>
    <mergeCell ref="D155:N155"/>
    <mergeCell ref="O155:P155"/>
    <mergeCell ref="R155:S155"/>
    <mergeCell ref="T155:AD155"/>
    <mergeCell ref="AE155:AF155"/>
    <mergeCell ref="B158:C158"/>
    <mergeCell ref="D158:N158"/>
    <mergeCell ref="O158:P158"/>
    <mergeCell ref="R158:S158"/>
    <mergeCell ref="T158:AD158"/>
    <mergeCell ref="AE158:AF158"/>
    <mergeCell ref="B157:C157"/>
    <mergeCell ref="D157:N157"/>
    <mergeCell ref="O157:P157"/>
    <mergeCell ref="R157:S157"/>
    <mergeCell ref="T157:AD157"/>
    <mergeCell ref="AE157:AF157"/>
    <mergeCell ref="B160:AF160"/>
    <mergeCell ref="B161:C161"/>
    <mergeCell ref="D161:N161"/>
    <mergeCell ref="O161:P161"/>
    <mergeCell ref="R161:S161"/>
    <mergeCell ref="T161:AD161"/>
    <mergeCell ref="AE161:AF161"/>
    <mergeCell ref="B159:C159"/>
    <mergeCell ref="D159:N159"/>
    <mergeCell ref="O159:P159"/>
    <mergeCell ref="R159:S159"/>
    <mergeCell ref="T159:AD159"/>
    <mergeCell ref="AE159:AF159"/>
    <mergeCell ref="H170:AF171"/>
    <mergeCell ref="H173:K173"/>
    <mergeCell ref="L173:AF173"/>
    <mergeCell ref="H175:K175"/>
    <mergeCell ref="L175:AF175"/>
    <mergeCell ref="F177:K177"/>
    <mergeCell ref="P177:R177"/>
    <mergeCell ref="W177:AB177"/>
    <mergeCell ref="O163:S163"/>
    <mergeCell ref="O164:P165"/>
    <mergeCell ref="Q164:Q165"/>
    <mergeCell ref="R164:S165"/>
    <mergeCell ref="C167:M167"/>
    <mergeCell ref="U167:AE167"/>
    <mergeCell ref="B182:C182"/>
    <mergeCell ref="D182:O182"/>
    <mergeCell ref="S182:T182"/>
    <mergeCell ref="U182:AF182"/>
    <mergeCell ref="B183:C183"/>
    <mergeCell ref="D183:O183"/>
    <mergeCell ref="S183:T183"/>
    <mergeCell ref="U183:AF183"/>
    <mergeCell ref="B178:O179"/>
    <mergeCell ref="S178:AF179"/>
    <mergeCell ref="B181:C181"/>
    <mergeCell ref="D181:O181"/>
    <mergeCell ref="S181:T181"/>
    <mergeCell ref="U181:AF181"/>
    <mergeCell ref="B184:C184"/>
    <mergeCell ref="D184:O184"/>
    <mergeCell ref="S184:T184"/>
    <mergeCell ref="U184:AF184"/>
    <mergeCell ref="B186:C186"/>
    <mergeCell ref="D186:N186"/>
    <mergeCell ref="O186:P186"/>
    <mergeCell ref="R186:S186"/>
    <mergeCell ref="T186:AD186"/>
    <mergeCell ref="AE186:AF186"/>
    <mergeCell ref="B188:C188"/>
    <mergeCell ref="D188:N188"/>
    <mergeCell ref="O188:P188"/>
    <mergeCell ref="R188:S188"/>
    <mergeCell ref="T188:AD188"/>
    <mergeCell ref="AE188:AF188"/>
    <mergeCell ref="B187:C187"/>
    <mergeCell ref="D187:N187"/>
    <mergeCell ref="O187:P187"/>
    <mergeCell ref="R187:S187"/>
    <mergeCell ref="T187:AD187"/>
    <mergeCell ref="AE187:AF187"/>
    <mergeCell ref="B190:C190"/>
    <mergeCell ref="D190:N190"/>
    <mergeCell ref="O190:P190"/>
    <mergeCell ref="R190:S190"/>
    <mergeCell ref="T190:AD190"/>
    <mergeCell ref="AE190:AF190"/>
    <mergeCell ref="B189:C189"/>
    <mergeCell ref="D189:N189"/>
    <mergeCell ref="O189:P189"/>
    <mergeCell ref="R189:S189"/>
    <mergeCell ref="T189:AD189"/>
    <mergeCell ref="AE189:AF189"/>
    <mergeCell ref="B192:C192"/>
    <mergeCell ref="D192:N192"/>
    <mergeCell ref="O192:P192"/>
    <mergeCell ref="R192:S192"/>
    <mergeCell ref="T192:AD192"/>
    <mergeCell ref="AE192:AF192"/>
    <mergeCell ref="B191:C191"/>
    <mergeCell ref="D191:N191"/>
    <mergeCell ref="O191:P191"/>
    <mergeCell ref="R191:S191"/>
    <mergeCell ref="T191:AD191"/>
    <mergeCell ref="AE191:AF191"/>
    <mergeCell ref="B194:C194"/>
    <mergeCell ref="D194:N194"/>
    <mergeCell ref="O194:P194"/>
    <mergeCell ref="R194:S194"/>
    <mergeCell ref="T194:AD194"/>
    <mergeCell ref="AE194:AF194"/>
    <mergeCell ref="B193:C193"/>
    <mergeCell ref="D193:N193"/>
    <mergeCell ref="O193:P193"/>
    <mergeCell ref="R193:S193"/>
    <mergeCell ref="T193:AD193"/>
    <mergeCell ref="AE193:AF193"/>
    <mergeCell ref="B196:C196"/>
    <mergeCell ref="D196:N196"/>
    <mergeCell ref="O196:P196"/>
    <mergeCell ref="R196:S196"/>
    <mergeCell ref="T196:AD196"/>
    <mergeCell ref="AE196:AF196"/>
    <mergeCell ref="B195:C195"/>
    <mergeCell ref="D195:N195"/>
    <mergeCell ref="O195:P195"/>
    <mergeCell ref="R195:S195"/>
    <mergeCell ref="T195:AD195"/>
    <mergeCell ref="AE195:AF195"/>
    <mergeCell ref="B198:C198"/>
    <mergeCell ref="D198:N198"/>
    <mergeCell ref="O198:P198"/>
    <mergeCell ref="R198:S198"/>
    <mergeCell ref="T198:AD198"/>
    <mergeCell ref="AE198:AF198"/>
    <mergeCell ref="B197:C197"/>
    <mergeCell ref="D197:N197"/>
    <mergeCell ref="O197:P197"/>
    <mergeCell ref="R197:S197"/>
    <mergeCell ref="T197:AD197"/>
    <mergeCell ref="AE197:AF197"/>
    <mergeCell ref="B200:C200"/>
    <mergeCell ref="D200:N200"/>
    <mergeCell ref="O200:P200"/>
    <mergeCell ref="R200:S200"/>
    <mergeCell ref="T200:AD200"/>
    <mergeCell ref="AE200:AF200"/>
    <mergeCell ref="B199:C199"/>
    <mergeCell ref="D199:N199"/>
    <mergeCell ref="O199:P199"/>
    <mergeCell ref="R199:S199"/>
    <mergeCell ref="T199:AD199"/>
    <mergeCell ref="AE199:AF199"/>
    <mergeCell ref="B202:AF202"/>
    <mergeCell ref="B203:C203"/>
    <mergeCell ref="D203:N203"/>
    <mergeCell ref="O203:P203"/>
    <mergeCell ref="R203:S203"/>
    <mergeCell ref="T203:AD203"/>
    <mergeCell ref="AE203:AF203"/>
    <mergeCell ref="B201:C201"/>
    <mergeCell ref="D201:N201"/>
    <mergeCell ref="O201:P201"/>
    <mergeCell ref="R201:S201"/>
    <mergeCell ref="T201:AD201"/>
    <mergeCell ref="AE201:AF201"/>
    <mergeCell ref="H212:AF213"/>
    <mergeCell ref="H215:K215"/>
    <mergeCell ref="L215:AF215"/>
    <mergeCell ref="H217:K217"/>
    <mergeCell ref="L217:AF217"/>
    <mergeCell ref="F219:K219"/>
    <mergeCell ref="P219:R219"/>
    <mergeCell ref="W219:AB219"/>
    <mergeCell ref="O205:S205"/>
    <mergeCell ref="O206:P207"/>
    <mergeCell ref="Q206:Q207"/>
    <mergeCell ref="R206:S207"/>
    <mergeCell ref="C209:M209"/>
    <mergeCell ref="U209:AE209"/>
    <mergeCell ref="B224:C224"/>
    <mergeCell ref="D224:O224"/>
    <mergeCell ref="S224:T224"/>
    <mergeCell ref="U224:AF224"/>
    <mergeCell ref="B225:C225"/>
    <mergeCell ref="D225:O225"/>
    <mergeCell ref="S225:T225"/>
    <mergeCell ref="U225:AF225"/>
    <mergeCell ref="B220:O221"/>
    <mergeCell ref="S220:AF221"/>
    <mergeCell ref="B223:C223"/>
    <mergeCell ref="D223:O223"/>
    <mergeCell ref="S223:T223"/>
    <mergeCell ref="U223:AF223"/>
    <mergeCell ref="B229:C229"/>
    <mergeCell ref="D229:N229"/>
    <mergeCell ref="O229:P229"/>
    <mergeCell ref="R229:S229"/>
    <mergeCell ref="T229:AD229"/>
    <mergeCell ref="AE229:AF229"/>
    <mergeCell ref="B226:C226"/>
    <mergeCell ref="D226:O226"/>
    <mergeCell ref="S226:T226"/>
    <mergeCell ref="U226:AF226"/>
    <mergeCell ref="B228:C228"/>
    <mergeCell ref="D228:N228"/>
    <mergeCell ref="O228:P228"/>
    <mergeCell ref="R228:S228"/>
    <mergeCell ref="T228:AD228"/>
    <mergeCell ref="AE228:AF228"/>
    <mergeCell ref="B231:C231"/>
    <mergeCell ref="D231:N231"/>
    <mergeCell ref="O231:P231"/>
    <mergeCell ref="R231:S231"/>
    <mergeCell ref="T231:AD231"/>
    <mergeCell ref="AE231:AF231"/>
    <mergeCell ref="B230:C230"/>
    <mergeCell ref="D230:N230"/>
    <mergeCell ref="O230:P230"/>
    <mergeCell ref="R230:S230"/>
    <mergeCell ref="T230:AD230"/>
    <mergeCell ref="AE230:AF230"/>
    <mergeCell ref="B233:C233"/>
    <mergeCell ref="D233:N233"/>
    <mergeCell ref="O233:P233"/>
    <mergeCell ref="R233:S233"/>
    <mergeCell ref="T233:AD233"/>
    <mergeCell ref="AE233:AF233"/>
    <mergeCell ref="B232:C232"/>
    <mergeCell ref="D232:N232"/>
    <mergeCell ref="O232:P232"/>
    <mergeCell ref="R232:S232"/>
    <mergeCell ref="T232:AD232"/>
    <mergeCell ref="AE232:AF232"/>
    <mergeCell ref="B235:C235"/>
    <mergeCell ref="D235:N235"/>
    <mergeCell ref="O235:P235"/>
    <mergeCell ref="R235:S235"/>
    <mergeCell ref="T235:AD235"/>
    <mergeCell ref="AE235:AF235"/>
    <mergeCell ref="B234:C234"/>
    <mergeCell ref="D234:N234"/>
    <mergeCell ref="O234:P234"/>
    <mergeCell ref="R234:S234"/>
    <mergeCell ref="T234:AD234"/>
    <mergeCell ref="AE234:AF234"/>
    <mergeCell ref="B237:C237"/>
    <mergeCell ref="D237:N237"/>
    <mergeCell ref="O237:P237"/>
    <mergeCell ref="R237:S237"/>
    <mergeCell ref="T237:AD237"/>
    <mergeCell ref="AE237:AF237"/>
    <mergeCell ref="B236:C236"/>
    <mergeCell ref="D236:N236"/>
    <mergeCell ref="O236:P236"/>
    <mergeCell ref="R236:S236"/>
    <mergeCell ref="T236:AD236"/>
    <mergeCell ref="AE236:AF236"/>
    <mergeCell ref="B239:C239"/>
    <mergeCell ref="D239:N239"/>
    <mergeCell ref="O239:P239"/>
    <mergeCell ref="R239:S239"/>
    <mergeCell ref="T239:AD239"/>
    <mergeCell ref="AE239:AF239"/>
    <mergeCell ref="B238:C238"/>
    <mergeCell ref="D238:N238"/>
    <mergeCell ref="O238:P238"/>
    <mergeCell ref="R238:S238"/>
    <mergeCell ref="T238:AD238"/>
    <mergeCell ref="AE238:AF238"/>
    <mergeCell ref="B241:C241"/>
    <mergeCell ref="D241:N241"/>
    <mergeCell ref="O241:P241"/>
    <mergeCell ref="R241:S241"/>
    <mergeCell ref="T241:AD241"/>
    <mergeCell ref="AE241:AF241"/>
    <mergeCell ref="B240:C240"/>
    <mergeCell ref="D240:N240"/>
    <mergeCell ref="O240:P240"/>
    <mergeCell ref="R240:S240"/>
    <mergeCell ref="T240:AD240"/>
    <mergeCell ref="AE240:AF240"/>
    <mergeCell ref="B243:C243"/>
    <mergeCell ref="D243:N243"/>
    <mergeCell ref="O243:P243"/>
    <mergeCell ref="R243:S243"/>
    <mergeCell ref="T243:AD243"/>
    <mergeCell ref="AE243:AF243"/>
    <mergeCell ref="B242:C242"/>
    <mergeCell ref="D242:N242"/>
    <mergeCell ref="O242:P242"/>
    <mergeCell ref="R242:S242"/>
    <mergeCell ref="T242:AD242"/>
    <mergeCell ref="AE242:AF242"/>
    <mergeCell ref="O247:S247"/>
    <mergeCell ref="O248:P249"/>
    <mergeCell ref="Q248:Q249"/>
    <mergeCell ref="R248:S249"/>
    <mergeCell ref="C251:M251"/>
    <mergeCell ref="U251:AE251"/>
    <mergeCell ref="B244:AF244"/>
    <mergeCell ref="B245:C245"/>
    <mergeCell ref="D245:N245"/>
    <mergeCell ref="O245:P245"/>
    <mergeCell ref="R245:S245"/>
    <mergeCell ref="T245:AD245"/>
    <mergeCell ref="AE245:AF245"/>
  </mergeCells>
  <conditionalFormatting sqref="O18:P18 R19:S19 O20:P20 R21:S21 O22:P22 R23:S23 O24:P24 R25:S25 O26:P26 R27:S27 O28:P28 R29:S29 O30:P30 R31:S31 O32:P32 R33:S33">
    <cfRule type="expression" dxfId="29" priority="12">
      <formula>$P$10&lt;&gt;""</formula>
    </cfRule>
  </conditionalFormatting>
  <conditionalFormatting sqref="R18:S18 O19:P19 R20:S20 O21:P21 R22:S22 O23:P23 R24:S24 O25:P25 R26:S26 O27:P27 R28:S28 O29:P29 R30:S30 O31:P31 R32:S32 O33:P33">
    <cfRule type="expression" dxfId="28" priority="11">
      <formula>$R$10&lt;&gt;""</formula>
    </cfRule>
  </conditionalFormatting>
  <conditionalFormatting sqref="O60:P60 R61:S61 O62:P62 R63:S63 O64:P64 R65:S65 O66:P66 R67:S67 O68:P68 R69:S69 O70:P70 R71:S71 O72:P72 R73:S73 O74:P74 R75:S75">
    <cfRule type="expression" dxfId="27" priority="10">
      <formula>$P$52&lt;&gt;""</formula>
    </cfRule>
  </conditionalFormatting>
  <conditionalFormatting sqref="R60:S60 O61:P61 R62:S62 O63:P63 R64:S64 O65:P65 R66:S66 O67:P67 R68:S68 O69:P69 R70:S70 O71:P71 R72:S72 O73:P73 R74:S74 O75:P75">
    <cfRule type="expression" dxfId="26" priority="9">
      <formula>$R$52&lt;&gt;""</formula>
    </cfRule>
  </conditionalFormatting>
  <conditionalFormatting sqref="O102:P102 R103:S103 O104:P104 R105:S105 O106:P106 R107:S107 O108:P108 R109:S109 O110:P110 R111:S111 O112:P112 R113:S113 O114:P114 R115:S115 O116:P116 R117:S117">
    <cfRule type="expression" dxfId="25" priority="8">
      <formula>$P$94&lt;&gt;""</formula>
    </cfRule>
  </conditionalFormatting>
  <conditionalFormatting sqref="R102:S102 O103:P103 R104:S104 O105:P105 R106:S106 O107:P107 R108:S108 O109:P109 R110:S110 O111:P111 R112:S112 O113:P113 R114:S114 O115:P115 R116:S116 O117:P117">
    <cfRule type="expression" dxfId="24" priority="7">
      <formula>$R$94&lt;&gt;""</formula>
    </cfRule>
  </conditionalFormatting>
  <conditionalFormatting sqref="O144:P144 R145:S145 O146:P146 R147:S147 O148:P148 R149:S149 O150:P150 R151:S151 O152:P152 R153:S153 O154:P154 R155:S155 O156:P156 R157:S157 O158:P158 R159:S159">
    <cfRule type="expression" dxfId="23" priority="6">
      <formula>$P$136&lt;&gt;""</formula>
    </cfRule>
  </conditionalFormatting>
  <conditionalFormatting sqref="R186:S186 O187:P187 R188:S188 O189:P189 R190:S190 O191:P191 R192:S192 O193:P193 R194:S194 O195:P195 R196:S196 O197:P197 R198:S198 O199:P199 R200:S200 O201:P201">
    <cfRule type="expression" dxfId="22" priority="5">
      <formula>$R$178&lt;&gt;""</formula>
    </cfRule>
  </conditionalFormatting>
  <conditionalFormatting sqref="O228:P228 R229:S229 O230:P230 R231:S231 O232:P232 R233:S233 O234:P234 R235:S235 O236:P236 R237:S237 O238:P238 R239:S239 O240:P240 R241:S241 O242:P242 R243:S243">
    <cfRule type="expression" dxfId="21" priority="4">
      <formula>$P$220&lt;&gt;""</formula>
    </cfRule>
  </conditionalFormatting>
  <conditionalFormatting sqref="R228:S228 O229:P229 R230:S230 O231:P231 R232:S232 O233:P233 R234:S234 O235:P235 R236:S236 O237:P237 R238:S238 O239:P239 R240:S240 O241:P241 R242:S242 O243:P243">
    <cfRule type="expression" dxfId="20" priority="3">
      <formula>$R$220&lt;&gt;""</formula>
    </cfRule>
  </conditionalFormatting>
  <conditionalFormatting sqref="R144:S144 O145:P145 R146:S146 O147:P147 R148:S148 O149:P149 R150:S150 O151:P151 R152:S152 O153:P153 R154:S154 O155:P155 R156:S156 O157:P157 R158:S158 O159:P159">
    <cfRule type="expression" dxfId="19" priority="2">
      <formula>$R$136&lt;&gt;""</formula>
    </cfRule>
  </conditionalFormatting>
  <conditionalFormatting sqref="O186:P186 R187:S187 O188:P188 R189:S189 O190:P190 R191:S191 O192:P192 R193:S193 O194:P194 R195:S195 O196:P196 R197:S197 O198:P198 R199:S199 O200:P200 R201:S201">
    <cfRule type="expression" dxfId="18" priority="1">
      <formula>$P$178&lt;&gt;""</formula>
    </cfRule>
  </conditionalFormatting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251"/>
  <sheetViews>
    <sheetView workbookViewId="0">
      <selection activeCell="H2" sqref="H2:AF3"/>
    </sheetView>
  </sheetViews>
  <sheetFormatPr defaultRowHeight="15" x14ac:dyDescent="0.25"/>
  <cols>
    <col min="1" max="33" width="2.85546875" customWidth="1"/>
    <col min="34" max="61" width="0" hidden="1" customWidth="1"/>
  </cols>
  <sheetData>
    <row r="2" spans="2:60" x14ac:dyDescent="0.25">
      <c r="H2" s="226" t="s">
        <v>98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</row>
    <row r="3" spans="2:60" x14ac:dyDescent="0.25"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5" spans="2:60" x14ac:dyDescent="0.25">
      <c r="H5" s="227" t="s">
        <v>136</v>
      </c>
      <c r="I5" s="227"/>
      <c r="J5" s="227"/>
      <c r="K5" s="227"/>
      <c r="L5" s="228">
        <v>1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</row>
    <row r="7" spans="2:60" x14ac:dyDescent="0.25">
      <c r="H7" s="227" t="s">
        <v>137</v>
      </c>
      <c r="I7" s="227"/>
      <c r="J7" s="227"/>
      <c r="K7" s="227"/>
      <c r="L7" s="228" t="s">
        <v>80</v>
      </c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</row>
    <row r="8" spans="2:60" ht="7.5" customHeight="1" x14ac:dyDescent="0.25">
      <c r="H8" s="108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2:60" ht="15.75" thickBot="1" x14ac:dyDescent="0.3">
      <c r="F9" s="229" t="s">
        <v>138</v>
      </c>
      <c r="G9" s="229"/>
      <c r="H9" s="229"/>
      <c r="I9" s="229"/>
      <c r="J9" s="229"/>
      <c r="K9" s="229"/>
      <c r="P9" s="227" t="s">
        <v>139</v>
      </c>
      <c r="Q9" s="227"/>
      <c r="R9" s="227"/>
      <c r="W9" s="230" t="s">
        <v>140</v>
      </c>
      <c r="X9" s="230"/>
      <c r="Y9" s="230"/>
      <c r="Z9" s="230"/>
      <c r="AA9" s="230"/>
      <c r="AB9" s="230"/>
    </row>
    <row r="10" spans="2:60" ht="15.75" thickBot="1" x14ac:dyDescent="0.3">
      <c r="B10" s="218" t="s">
        <v>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3"/>
      <c r="P10" s="110" t="s">
        <v>155</v>
      </c>
      <c r="R10" s="110"/>
      <c r="S10" s="218" t="s">
        <v>8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3"/>
    </row>
    <row r="11" spans="2:60" ht="15.75" thickBot="1" x14ac:dyDescent="0.3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S11" s="22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2"/>
    </row>
    <row r="12" spans="2:60" ht="7.5" customHeight="1" thickBot="1" x14ac:dyDescent="0.3"/>
    <row r="13" spans="2:60" ht="22.5" customHeight="1" x14ac:dyDescent="0.25">
      <c r="B13" s="200" t="s">
        <v>141</v>
      </c>
      <c r="C13" s="213"/>
      <c r="D13" s="224" t="s">
        <v>172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5"/>
      <c r="S13" s="200" t="s">
        <v>142</v>
      </c>
      <c r="T13" s="213"/>
      <c r="U13" s="224" t="s">
        <v>175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5"/>
      <c r="AI13" s="206">
        <v>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111">
        <v>0</v>
      </c>
      <c r="AV13" s="112">
        <v>0</v>
      </c>
      <c r="AW13" s="111">
        <v>0</v>
      </c>
      <c r="AX13" s="112">
        <v>0</v>
      </c>
      <c r="AY13" s="111">
        <v>0</v>
      </c>
      <c r="AZ13" s="112">
        <v>0</v>
      </c>
      <c r="BA13" s="111">
        <v>0</v>
      </c>
      <c r="BB13" s="112">
        <v>0</v>
      </c>
      <c r="BC13" s="111" t="s">
        <v>9</v>
      </c>
      <c r="BD13" s="113" t="s">
        <v>9</v>
      </c>
      <c r="BE13" s="114"/>
      <c r="BF13" s="111">
        <v>0</v>
      </c>
      <c r="BG13" s="115" t="s">
        <v>69</v>
      </c>
      <c r="BH13" s="112">
        <v>0</v>
      </c>
    </row>
    <row r="14" spans="2:60" ht="22.5" customHeight="1" x14ac:dyDescent="0.25">
      <c r="B14" s="210" t="s">
        <v>143</v>
      </c>
      <c r="C14" s="206"/>
      <c r="D14" s="207" t="s">
        <v>173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17"/>
      <c r="S14" s="210" t="s">
        <v>144</v>
      </c>
      <c r="T14" s="206"/>
      <c r="U14" s="207" t="s">
        <v>176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17"/>
      <c r="AI14" s="206">
        <v>0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111">
        <v>0</v>
      </c>
      <c r="AV14" s="112">
        <v>0</v>
      </c>
      <c r="AW14" s="111">
        <v>0</v>
      </c>
      <c r="AX14" s="112">
        <v>0</v>
      </c>
      <c r="AY14" s="111">
        <v>0</v>
      </c>
      <c r="AZ14" s="112">
        <v>0</v>
      </c>
      <c r="BA14" s="111">
        <v>0</v>
      </c>
      <c r="BB14" s="112">
        <v>0</v>
      </c>
      <c r="BC14" s="111" t="s">
        <v>9</v>
      </c>
      <c r="BD14" s="113" t="s">
        <v>9</v>
      </c>
      <c r="BE14" s="114"/>
      <c r="BF14" s="111">
        <v>0</v>
      </c>
      <c r="BG14" s="115" t="s">
        <v>69</v>
      </c>
      <c r="BH14" s="112">
        <v>0</v>
      </c>
    </row>
    <row r="15" spans="2:60" ht="22.5" customHeight="1" x14ac:dyDescent="0.25">
      <c r="B15" s="210" t="s">
        <v>145</v>
      </c>
      <c r="C15" s="206"/>
      <c r="D15" s="207" t="s">
        <v>179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17"/>
      <c r="S15" s="210" t="s">
        <v>146</v>
      </c>
      <c r="T15" s="206"/>
      <c r="U15" s="207" t="s">
        <v>177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17"/>
      <c r="AI15" s="206">
        <v>0</v>
      </c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111">
        <v>0</v>
      </c>
      <c r="AV15" s="112">
        <v>0</v>
      </c>
      <c r="AW15" s="111">
        <v>0</v>
      </c>
      <c r="AX15" s="112">
        <v>0</v>
      </c>
      <c r="AY15" s="111">
        <v>0</v>
      </c>
      <c r="AZ15" s="112">
        <v>0</v>
      </c>
      <c r="BA15" s="111">
        <v>0</v>
      </c>
      <c r="BB15" s="112">
        <v>0</v>
      </c>
      <c r="BC15" s="111" t="s">
        <v>9</v>
      </c>
      <c r="BD15" s="113" t="s">
        <v>9</v>
      </c>
      <c r="BE15" s="114"/>
      <c r="BF15" s="111">
        <v>0</v>
      </c>
      <c r="BG15" s="115" t="s">
        <v>69</v>
      </c>
      <c r="BH15" s="112">
        <v>0</v>
      </c>
    </row>
    <row r="16" spans="2:60" ht="22.5" customHeight="1" thickBot="1" x14ac:dyDescent="0.3">
      <c r="B16" s="202" t="s">
        <v>147</v>
      </c>
      <c r="C16" s="208"/>
      <c r="D16" s="215" t="s">
        <v>174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6"/>
      <c r="S16" s="202" t="s">
        <v>148</v>
      </c>
      <c r="T16" s="208"/>
      <c r="U16" s="215" t="s">
        <v>178</v>
      </c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I16" s="206">
        <v>0</v>
      </c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111">
        <v>0</v>
      </c>
      <c r="AV16" s="112">
        <v>0</v>
      </c>
      <c r="AW16" s="111">
        <v>0</v>
      </c>
      <c r="AX16" s="112">
        <v>0</v>
      </c>
      <c r="AY16" s="111">
        <v>0</v>
      </c>
      <c r="AZ16" s="112">
        <v>0</v>
      </c>
      <c r="BA16" s="111">
        <v>0</v>
      </c>
      <c r="BB16" s="112">
        <v>0</v>
      </c>
      <c r="BC16" s="111" t="s">
        <v>9</v>
      </c>
      <c r="BD16" s="113" t="s">
        <v>9</v>
      </c>
      <c r="BE16" s="114"/>
      <c r="BF16" s="111">
        <v>0</v>
      </c>
      <c r="BG16" s="115" t="s">
        <v>69</v>
      </c>
      <c r="BH16" s="112">
        <v>0</v>
      </c>
    </row>
    <row r="17" spans="2:60" ht="15.75" thickBot="1" x14ac:dyDescent="0.3"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2:60" ht="22.5" customHeight="1" x14ac:dyDescent="0.25">
      <c r="B18" s="200" t="s">
        <v>141</v>
      </c>
      <c r="C18" s="213"/>
      <c r="D18" s="213" t="str">
        <f>D13</f>
        <v>BUCCI STEFANO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 t="s">
        <v>155</v>
      </c>
      <c r="P18" s="214"/>
      <c r="Q18" s="116"/>
      <c r="R18" s="214"/>
      <c r="S18" s="214"/>
      <c r="T18" s="213" t="str">
        <f>U14</f>
        <v>MARIOTTI ATTILIO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144</v>
      </c>
      <c r="AF18" s="201"/>
      <c r="AI18" s="206">
        <v>0</v>
      </c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111">
        <v>0</v>
      </c>
      <c r="AV18" s="112">
        <v>0</v>
      </c>
      <c r="AW18" s="111">
        <v>0</v>
      </c>
      <c r="AX18" s="112">
        <v>0</v>
      </c>
      <c r="AY18" s="111">
        <v>0</v>
      </c>
      <c r="AZ18" s="112">
        <v>0</v>
      </c>
      <c r="BA18" s="111">
        <v>0</v>
      </c>
      <c r="BB18" s="112">
        <v>0</v>
      </c>
      <c r="BC18" s="111" t="s">
        <v>9</v>
      </c>
      <c r="BD18" s="113" t="s">
        <v>9</v>
      </c>
      <c r="BE18" s="114"/>
      <c r="BF18" s="111">
        <v>0</v>
      </c>
      <c r="BG18" s="115" t="s">
        <v>69</v>
      </c>
      <c r="BH18" s="112">
        <v>0</v>
      </c>
    </row>
    <row r="19" spans="2:60" ht="22.5" customHeight="1" x14ac:dyDescent="0.25">
      <c r="B19" s="210" t="s">
        <v>143</v>
      </c>
      <c r="C19" s="206"/>
      <c r="D19" s="206" t="str">
        <f>D14</f>
        <v>SANTI DAVIDE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1" t="s">
        <v>155</v>
      </c>
      <c r="P19" s="211"/>
      <c r="Q19" s="117"/>
      <c r="R19" s="211"/>
      <c r="S19" s="211"/>
      <c r="T19" s="206" t="str">
        <f>U13</f>
        <v>NICCACCI LUCA</v>
      </c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 t="s">
        <v>142</v>
      </c>
      <c r="AF19" s="212"/>
      <c r="AI19" s="206">
        <v>0</v>
      </c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111">
        <v>0</v>
      </c>
      <c r="AV19" s="112">
        <v>0</v>
      </c>
      <c r="AW19" s="111">
        <v>0</v>
      </c>
      <c r="AX19" s="112">
        <v>0</v>
      </c>
      <c r="AY19" s="111">
        <v>0</v>
      </c>
      <c r="AZ19" s="112">
        <v>0</v>
      </c>
      <c r="BA19" s="111">
        <v>0</v>
      </c>
      <c r="BB19" s="112">
        <v>0</v>
      </c>
      <c r="BC19" s="111" t="s">
        <v>9</v>
      </c>
      <c r="BD19" s="113" t="s">
        <v>9</v>
      </c>
      <c r="BE19" s="114"/>
      <c r="BF19" s="111">
        <v>0</v>
      </c>
      <c r="BG19" s="115" t="s">
        <v>69</v>
      </c>
      <c r="BH19" s="112">
        <v>0</v>
      </c>
    </row>
    <row r="20" spans="2:60" ht="22.5" customHeight="1" x14ac:dyDescent="0.25">
      <c r="B20" s="210" t="s">
        <v>145</v>
      </c>
      <c r="C20" s="206"/>
      <c r="D20" s="206" t="str">
        <f>D15</f>
        <v>BALLINI SIMONE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11"/>
      <c r="P20" s="211"/>
      <c r="Q20" s="117"/>
      <c r="R20" s="211" t="s">
        <v>155</v>
      </c>
      <c r="S20" s="211"/>
      <c r="T20" s="206" t="str">
        <f>U16</f>
        <v>BILANCINI MINO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 t="s">
        <v>148</v>
      </c>
      <c r="AF20" s="212"/>
      <c r="AI20" s="206">
        <v>0</v>
      </c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111">
        <v>0</v>
      </c>
      <c r="AV20" s="112">
        <v>0</v>
      </c>
      <c r="AW20" s="111">
        <v>0</v>
      </c>
      <c r="AX20" s="112">
        <v>0</v>
      </c>
      <c r="AY20" s="111">
        <v>0</v>
      </c>
      <c r="AZ20" s="112">
        <v>0</v>
      </c>
      <c r="BA20" s="111">
        <v>0</v>
      </c>
      <c r="BB20" s="112">
        <v>0</v>
      </c>
      <c r="BC20" s="111" t="s">
        <v>9</v>
      </c>
      <c r="BD20" s="113" t="s">
        <v>9</v>
      </c>
      <c r="BE20" s="114"/>
      <c r="BF20" s="111">
        <v>0</v>
      </c>
      <c r="BG20" s="115" t="s">
        <v>69</v>
      </c>
      <c r="BH20" s="112">
        <v>0</v>
      </c>
    </row>
    <row r="21" spans="2:60" ht="22.5" customHeight="1" thickBot="1" x14ac:dyDescent="0.3">
      <c r="B21" s="202" t="s">
        <v>147</v>
      </c>
      <c r="C21" s="208"/>
      <c r="D21" s="208" t="str">
        <f>D16</f>
        <v>DI MICCO ALESSANDRO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 t="s">
        <v>155</v>
      </c>
      <c r="P21" s="209"/>
      <c r="Q21" s="118"/>
      <c r="R21" s="209"/>
      <c r="S21" s="209"/>
      <c r="T21" s="208" t="str">
        <f>U15</f>
        <v>MONACO FILIPPO</v>
      </c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 t="s">
        <v>146</v>
      </c>
      <c r="AF21" s="203"/>
      <c r="AI21" s="206">
        <v>0</v>
      </c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111">
        <v>0</v>
      </c>
      <c r="AV21" s="112">
        <v>0</v>
      </c>
      <c r="AW21" s="111">
        <v>0</v>
      </c>
      <c r="AX21" s="112">
        <v>0</v>
      </c>
      <c r="AY21" s="111">
        <v>0</v>
      </c>
      <c r="AZ21" s="112">
        <v>0</v>
      </c>
      <c r="BA21" s="111">
        <v>0</v>
      </c>
      <c r="BB21" s="112">
        <v>0</v>
      </c>
      <c r="BC21" s="111" t="s">
        <v>9</v>
      </c>
      <c r="BD21" s="113" t="s">
        <v>9</v>
      </c>
      <c r="BE21" s="114"/>
      <c r="BF21" s="111">
        <v>0</v>
      </c>
      <c r="BG21" s="115" t="s">
        <v>69</v>
      </c>
      <c r="BH21" s="112">
        <v>0</v>
      </c>
    </row>
    <row r="22" spans="2:60" ht="22.5" customHeight="1" x14ac:dyDescent="0.25">
      <c r="B22" s="200" t="s">
        <v>143</v>
      </c>
      <c r="C22" s="213"/>
      <c r="D22" s="213" t="str">
        <f>D14</f>
        <v>SANTI DAVIDE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4"/>
      <c r="Q22" s="116"/>
      <c r="R22" s="214" t="s">
        <v>155</v>
      </c>
      <c r="S22" s="214"/>
      <c r="T22" s="213" t="str">
        <f>U14</f>
        <v>MARIOTTI ATTILIO</v>
      </c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144</v>
      </c>
      <c r="AF22" s="201"/>
    </row>
    <row r="23" spans="2:60" ht="22.5" customHeight="1" x14ac:dyDescent="0.25">
      <c r="B23" s="210" t="s">
        <v>141</v>
      </c>
      <c r="C23" s="206"/>
      <c r="D23" s="206" t="str">
        <f>D13</f>
        <v>BUCCI STEFANO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11" t="s">
        <v>155</v>
      </c>
      <c r="P23" s="211"/>
      <c r="Q23" s="117"/>
      <c r="R23" s="211"/>
      <c r="S23" s="211"/>
      <c r="T23" s="206" t="str">
        <f>U16</f>
        <v>BILANCINI MINO</v>
      </c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 t="s">
        <v>148</v>
      </c>
      <c r="AF23" s="212"/>
    </row>
    <row r="24" spans="2:60" ht="22.5" customHeight="1" x14ac:dyDescent="0.25">
      <c r="B24" s="210" t="s">
        <v>147</v>
      </c>
      <c r="C24" s="206"/>
      <c r="D24" s="206" t="str">
        <f>D16</f>
        <v>DI MICCO ALESSANDRO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11" t="s">
        <v>155</v>
      </c>
      <c r="P24" s="211"/>
      <c r="Q24" s="117"/>
      <c r="R24" s="211"/>
      <c r="S24" s="211"/>
      <c r="T24" s="206" t="str">
        <f>U13</f>
        <v>NICCACCI LUCA</v>
      </c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 t="s">
        <v>142</v>
      </c>
      <c r="AF24" s="212"/>
    </row>
    <row r="25" spans="2:60" ht="22.5" customHeight="1" thickBot="1" x14ac:dyDescent="0.3">
      <c r="B25" s="202" t="s">
        <v>145</v>
      </c>
      <c r="C25" s="208"/>
      <c r="D25" s="208" t="str">
        <f>D15</f>
        <v>BALLINI SIMONE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/>
      <c r="P25" s="209"/>
      <c r="Q25" s="118"/>
      <c r="R25" s="209" t="s">
        <v>155</v>
      </c>
      <c r="S25" s="209"/>
      <c r="T25" s="208" t="str">
        <f>U15</f>
        <v>MONACO FILIPPO</v>
      </c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 t="s">
        <v>146</v>
      </c>
      <c r="AF25" s="203"/>
    </row>
    <row r="26" spans="2:60" ht="22.5" customHeight="1" x14ac:dyDescent="0.25">
      <c r="B26" s="200" t="s">
        <v>147</v>
      </c>
      <c r="C26" s="213"/>
      <c r="D26" s="213" t="str">
        <f>D16</f>
        <v>DI MICCO ALESSANDRO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 t="s">
        <v>155</v>
      </c>
      <c r="P26" s="214"/>
      <c r="Q26" s="116"/>
      <c r="R26" s="214"/>
      <c r="S26" s="214"/>
      <c r="T26" s="213" t="str">
        <f>U16</f>
        <v>BILANCINI MINO</v>
      </c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148</v>
      </c>
      <c r="AF26" s="201"/>
    </row>
    <row r="27" spans="2:60" ht="22.5" customHeight="1" x14ac:dyDescent="0.25">
      <c r="B27" s="210" t="s">
        <v>141</v>
      </c>
      <c r="C27" s="206"/>
      <c r="D27" s="206" t="str">
        <f>D13</f>
        <v>BUCCI STEFANO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11"/>
      <c r="P27" s="211"/>
      <c r="Q27" s="117"/>
      <c r="R27" s="211" t="s">
        <v>155</v>
      </c>
      <c r="S27" s="211"/>
      <c r="T27" s="206" t="str">
        <f>U13</f>
        <v>NICCACCI LUCA</v>
      </c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 t="s">
        <v>142</v>
      </c>
      <c r="AF27" s="212"/>
    </row>
    <row r="28" spans="2:60" ht="22.5" customHeight="1" x14ac:dyDescent="0.25">
      <c r="B28" s="210" t="s">
        <v>143</v>
      </c>
      <c r="C28" s="206"/>
      <c r="D28" s="206" t="str">
        <f>D14</f>
        <v>SANTI DAVIDE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11" t="s">
        <v>155</v>
      </c>
      <c r="P28" s="211"/>
      <c r="Q28" s="117"/>
      <c r="R28" s="211"/>
      <c r="S28" s="211"/>
      <c r="T28" s="206" t="str">
        <f>U15</f>
        <v>MONACO FILIPPO</v>
      </c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 t="s">
        <v>146</v>
      </c>
      <c r="AF28" s="212"/>
    </row>
    <row r="29" spans="2:60" ht="22.5" customHeight="1" thickBot="1" x14ac:dyDescent="0.3">
      <c r="B29" s="202" t="s">
        <v>145</v>
      </c>
      <c r="C29" s="208"/>
      <c r="D29" s="208" t="str">
        <f>D15</f>
        <v>BALLINI SIMONE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 t="s">
        <v>155</v>
      </c>
      <c r="P29" s="209"/>
      <c r="Q29" s="118"/>
      <c r="R29" s="209"/>
      <c r="S29" s="209"/>
      <c r="T29" s="208" t="str">
        <f>U14</f>
        <v>MARIOTTI ATTILIO</v>
      </c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 t="s">
        <v>144</v>
      </c>
      <c r="AF29" s="203"/>
    </row>
    <row r="30" spans="2:60" ht="22.5" customHeight="1" x14ac:dyDescent="0.25">
      <c r="B30" s="200" t="s">
        <v>141</v>
      </c>
      <c r="C30" s="213"/>
      <c r="D30" s="213" t="str">
        <f>D13</f>
        <v>BUCCI STEFANO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 t="s">
        <v>155</v>
      </c>
      <c r="P30" s="214"/>
      <c r="Q30" s="116"/>
      <c r="R30" s="214"/>
      <c r="S30" s="214"/>
      <c r="T30" s="213" t="str">
        <f>U15</f>
        <v>MONACO FILIPPO</v>
      </c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146</v>
      </c>
      <c r="AF30" s="201"/>
    </row>
    <row r="31" spans="2:60" ht="22.5" customHeight="1" x14ac:dyDescent="0.25">
      <c r="B31" s="210" t="s">
        <v>143</v>
      </c>
      <c r="C31" s="206"/>
      <c r="D31" s="206" t="str">
        <f>D14</f>
        <v>SANTI DAVIDE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11"/>
      <c r="P31" s="211"/>
      <c r="Q31" s="117"/>
      <c r="R31" s="211"/>
      <c r="S31" s="211"/>
      <c r="T31" s="206" t="str">
        <f>U16</f>
        <v>BILANCINI MINO</v>
      </c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 t="s">
        <v>148</v>
      </c>
      <c r="AF31" s="212"/>
    </row>
    <row r="32" spans="2:60" ht="22.5" customHeight="1" x14ac:dyDescent="0.25">
      <c r="B32" s="210" t="s">
        <v>145</v>
      </c>
      <c r="C32" s="206"/>
      <c r="D32" s="206" t="str">
        <f>D15</f>
        <v>BALLINI SIMONE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11"/>
      <c r="P32" s="211"/>
      <c r="Q32" s="117"/>
      <c r="R32" s="211"/>
      <c r="S32" s="211"/>
      <c r="T32" s="206" t="str">
        <f>U13</f>
        <v>NICCACCI LUCA</v>
      </c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 t="s">
        <v>142</v>
      </c>
      <c r="AF32" s="212"/>
    </row>
    <row r="33" spans="1:37" ht="22.5" customHeight="1" thickBot="1" x14ac:dyDescent="0.3">
      <c r="B33" s="202" t="s">
        <v>147</v>
      </c>
      <c r="C33" s="208"/>
      <c r="D33" s="208" t="str">
        <f>D16</f>
        <v>DI MICCO ALESSANDRO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209"/>
      <c r="Q33" s="118"/>
      <c r="R33" s="209"/>
      <c r="S33" s="209"/>
      <c r="T33" s="208" t="str">
        <f>U14</f>
        <v>MARIOTTI ATTILIO</v>
      </c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 t="s">
        <v>144</v>
      </c>
      <c r="AF33" s="203"/>
    </row>
    <row r="34" spans="1:37" x14ac:dyDescent="0.25">
      <c r="A34" s="119"/>
      <c r="B34" s="205" t="s">
        <v>149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119"/>
      <c r="AH34" s="119"/>
      <c r="AI34" s="119"/>
      <c r="AJ34" s="119"/>
      <c r="AK34" s="119"/>
    </row>
    <row r="35" spans="1:37" ht="22.5" customHeight="1" x14ac:dyDescent="0.25">
      <c r="B35" s="206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120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6"/>
      <c r="AF35" s="206"/>
    </row>
    <row r="36" spans="1:37" ht="7.5" customHeight="1" x14ac:dyDescent="0.2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0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7" ht="15.75" customHeight="1" thickBot="1" x14ac:dyDescent="0.3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99" t="s">
        <v>150</v>
      </c>
      <c r="P37" s="199"/>
      <c r="Q37" s="199"/>
      <c r="R37" s="199"/>
      <c r="S37" s="199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pans="1:37" ht="15" customHeight="1" x14ac:dyDescent="0.2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200">
        <v>9</v>
      </c>
      <c r="P38" s="201"/>
      <c r="Q38" s="204" t="s">
        <v>69</v>
      </c>
      <c r="R38" s="200">
        <v>4</v>
      </c>
      <c r="S38" s="201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</row>
    <row r="39" spans="1:37" ht="15.75" thickBot="1" x14ac:dyDescent="0.3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202"/>
      <c r="P39" s="203"/>
      <c r="Q39" s="204"/>
      <c r="R39" s="202"/>
      <c r="S39" s="203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7" x14ac:dyDescent="0.25"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7" x14ac:dyDescent="0.25">
      <c r="C41" s="174" t="s">
        <v>151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U41" s="174" t="s">
        <v>151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4" spans="1:37" ht="15" customHeight="1" x14ac:dyDescent="0.25">
      <c r="H44" s="226" t="s">
        <v>98</v>
      </c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</row>
    <row r="45" spans="1:37" ht="15" customHeight="1" x14ac:dyDescent="0.25"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</row>
    <row r="47" spans="1:37" x14ac:dyDescent="0.25">
      <c r="H47" s="227" t="s">
        <v>136</v>
      </c>
      <c r="I47" s="227"/>
      <c r="J47" s="227"/>
      <c r="K47" s="227"/>
      <c r="L47" s="228">
        <v>1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</row>
    <row r="49" spans="2:60" x14ac:dyDescent="0.25">
      <c r="H49" s="227" t="s">
        <v>137</v>
      </c>
      <c r="I49" s="227"/>
      <c r="J49" s="227"/>
      <c r="K49" s="227"/>
      <c r="L49" s="228" t="s">
        <v>80</v>
      </c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</row>
    <row r="50" spans="2:60" ht="8.25" customHeight="1" x14ac:dyDescent="0.25">
      <c r="H50" s="108"/>
      <c r="I50" s="108"/>
      <c r="J50" s="108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2:60" ht="15.75" thickBot="1" x14ac:dyDescent="0.3">
      <c r="F51" s="229" t="s">
        <v>138</v>
      </c>
      <c r="G51" s="229"/>
      <c r="H51" s="229"/>
      <c r="I51" s="229"/>
      <c r="J51" s="229"/>
      <c r="K51" s="229"/>
      <c r="P51" s="227" t="s">
        <v>139</v>
      </c>
      <c r="Q51" s="227"/>
      <c r="R51" s="227"/>
      <c r="W51" s="230" t="s">
        <v>140</v>
      </c>
      <c r="X51" s="230"/>
      <c r="Y51" s="230"/>
      <c r="Z51" s="230"/>
      <c r="AA51" s="230"/>
      <c r="AB51" s="230"/>
    </row>
    <row r="52" spans="2:60" ht="15.75" customHeight="1" thickBot="1" x14ac:dyDescent="0.3">
      <c r="B52" s="218" t="s">
        <v>6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3"/>
      <c r="P52" s="110"/>
      <c r="R52" s="110" t="s">
        <v>155</v>
      </c>
      <c r="S52" s="218" t="s">
        <v>7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23"/>
    </row>
    <row r="53" spans="2:60" ht="15.75" customHeight="1" thickBot="1" x14ac:dyDescent="0.3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2"/>
      <c r="S53" s="220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2"/>
    </row>
    <row r="54" spans="2:60" ht="7.5" customHeight="1" thickBot="1" x14ac:dyDescent="0.3"/>
    <row r="55" spans="2:60" ht="22.5" customHeight="1" x14ac:dyDescent="0.25">
      <c r="B55" s="200" t="s">
        <v>141</v>
      </c>
      <c r="C55" s="213"/>
      <c r="D55" s="224" t="s">
        <v>180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  <c r="S55" s="200" t="s">
        <v>142</v>
      </c>
      <c r="T55" s="213"/>
      <c r="U55" s="224" t="s">
        <v>184</v>
      </c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5"/>
      <c r="AI55" s="206">
        <v>0</v>
      </c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111">
        <v>0</v>
      </c>
      <c r="AV55" s="112">
        <v>0</v>
      </c>
      <c r="AW55" s="111">
        <v>0</v>
      </c>
      <c r="AX55" s="112">
        <v>0</v>
      </c>
      <c r="AY55" s="111">
        <v>0</v>
      </c>
      <c r="AZ55" s="112">
        <v>0</v>
      </c>
      <c r="BA55" s="111">
        <v>0</v>
      </c>
      <c r="BB55" s="112">
        <v>0</v>
      </c>
      <c r="BC55" s="111" t="s">
        <v>9</v>
      </c>
      <c r="BD55" s="113" t="s">
        <v>9</v>
      </c>
      <c r="BE55" s="114"/>
      <c r="BF55" s="111">
        <v>0</v>
      </c>
      <c r="BG55" s="115" t="s">
        <v>69</v>
      </c>
      <c r="BH55" s="112">
        <v>0</v>
      </c>
    </row>
    <row r="56" spans="2:60" ht="22.5" customHeight="1" x14ac:dyDescent="0.25">
      <c r="B56" s="210" t="s">
        <v>143</v>
      </c>
      <c r="C56" s="206"/>
      <c r="D56" s="207" t="s">
        <v>181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17"/>
      <c r="S56" s="210" t="s">
        <v>144</v>
      </c>
      <c r="T56" s="206"/>
      <c r="U56" s="207" t="s">
        <v>185</v>
      </c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17"/>
      <c r="AI56" s="206">
        <v>0</v>
      </c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111">
        <v>0</v>
      </c>
      <c r="AV56" s="112">
        <v>0</v>
      </c>
      <c r="AW56" s="111">
        <v>0</v>
      </c>
      <c r="AX56" s="112">
        <v>0</v>
      </c>
      <c r="AY56" s="111">
        <v>0</v>
      </c>
      <c r="AZ56" s="112">
        <v>0</v>
      </c>
      <c r="BA56" s="111">
        <v>0</v>
      </c>
      <c r="BB56" s="112">
        <v>0</v>
      </c>
      <c r="BC56" s="111" t="s">
        <v>9</v>
      </c>
      <c r="BD56" s="113" t="s">
        <v>9</v>
      </c>
      <c r="BE56" s="114"/>
      <c r="BF56" s="111">
        <v>0</v>
      </c>
      <c r="BG56" s="115" t="s">
        <v>69</v>
      </c>
      <c r="BH56" s="112">
        <v>0</v>
      </c>
    </row>
    <row r="57" spans="2:60" ht="22.5" customHeight="1" x14ac:dyDescent="0.25">
      <c r="B57" s="210" t="s">
        <v>145</v>
      </c>
      <c r="C57" s="206"/>
      <c r="D57" s="207" t="s">
        <v>182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17"/>
      <c r="S57" s="210" t="s">
        <v>146</v>
      </c>
      <c r="T57" s="206"/>
      <c r="U57" s="207" t="s">
        <v>186</v>
      </c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17"/>
      <c r="AI57" s="206">
        <v>0</v>
      </c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111">
        <v>0</v>
      </c>
      <c r="AV57" s="112">
        <v>0</v>
      </c>
      <c r="AW57" s="111">
        <v>0</v>
      </c>
      <c r="AX57" s="112">
        <v>0</v>
      </c>
      <c r="AY57" s="111">
        <v>0</v>
      </c>
      <c r="AZ57" s="112">
        <v>0</v>
      </c>
      <c r="BA57" s="111">
        <v>0</v>
      </c>
      <c r="BB57" s="112">
        <v>0</v>
      </c>
      <c r="BC57" s="111" t="s">
        <v>9</v>
      </c>
      <c r="BD57" s="113" t="s">
        <v>9</v>
      </c>
      <c r="BE57" s="114"/>
      <c r="BF57" s="111">
        <v>0</v>
      </c>
      <c r="BG57" s="115" t="s">
        <v>69</v>
      </c>
      <c r="BH57" s="112">
        <v>0</v>
      </c>
    </row>
    <row r="58" spans="2:60" ht="22.5" customHeight="1" thickBot="1" x14ac:dyDescent="0.3">
      <c r="B58" s="202" t="s">
        <v>147</v>
      </c>
      <c r="C58" s="208"/>
      <c r="D58" s="215" t="s">
        <v>183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6"/>
      <c r="S58" s="202" t="s">
        <v>148</v>
      </c>
      <c r="T58" s="208"/>
      <c r="U58" s="215" t="s">
        <v>187</v>
      </c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6"/>
      <c r="AI58" s="206">
        <v>0</v>
      </c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111">
        <v>0</v>
      </c>
      <c r="AV58" s="112">
        <v>0</v>
      </c>
      <c r="AW58" s="111">
        <v>0</v>
      </c>
      <c r="AX58" s="112">
        <v>0</v>
      </c>
      <c r="AY58" s="111">
        <v>0</v>
      </c>
      <c r="AZ58" s="112">
        <v>0</v>
      </c>
      <c r="BA58" s="111">
        <v>0</v>
      </c>
      <c r="BB58" s="112">
        <v>0</v>
      </c>
      <c r="BC58" s="111" t="s">
        <v>9</v>
      </c>
      <c r="BD58" s="113" t="s">
        <v>9</v>
      </c>
      <c r="BE58" s="114"/>
      <c r="BF58" s="111">
        <v>0</v>
      </c>
      <c r="BG58" s="115" t="s">
        <v>69</v>
      </c>
      <c r="BH58" s="112">
        <v>0</v>
      </c>
    </row>
    <row r="59" spans="2:60" ht="15.75" thickBot="1" x14ac:dyDescent="0.3"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</row>
    <row r="60" spans="2:60" ht="22.5" customHeight="1" x14ac:dyDescent="0.25">
      <c r="B60" s="200" t="s">
        <v>141</v>
      </c>
      <c r="C60" s="213"/>
      <c r="D60" s="213" t="str">
        <f>D55</f>
        <v>MARTINI SERGIO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 t="s">
        <v>155</v>
      </c>
      <c r="P60" s="214"/>
      <c r="Q60" s="116"/>
      <c r="R60" s="214"/>
      <c r="S60" s="214"/>
      <c r="T60" s="213" t="str">
        <f>U56</f>
        <v>FRACCARO ENRICO</v>
      </c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 t="s">
        <v>144</v>
      </c>
      <c r="AF60" s="201"/>
      <c r="AI60" s="206">
        <v>0</v>
      </c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111">
        <v>0</v>
      </c>
      <c r="AV60" s="112">
        <v>0</v>
      </c>
      <c r="AW60" s="111">
        <v>0</v>
      </c>
      <c r="AX60" s="112">
        <v>0</v>
      </c>
      <c r="AY60" s="111">
        <v>0</v>
      </c>
      <c r="AZ60" s="112">
        <v>0</v>
      </c>
      <c r="BA60" s="111">
        <v>0</v>
      </c>
      <c r="BB60" s="112">
        <v>0</v>
      </c>
      <c r="BC60" s="111" t="s">
        <v>9</v>
      </c>
      <c r="BD60" s="113" t="s">
        <v>9</v>
      </c>
      <c r="BE60" s="114"/>
      <c r="BF60" s="111">
        <v>0</v>
      </c>
      <c r="BG60" s="115" t="s">
        <v>69</v>
      </c>
      <c r="BH60" s="112">
        <v>0</v>
      </c>
    </row>
    <row r="61" spans="2:60" ht="22.5" customHeight="1" x14ac:dyDescent="0.25">
      <c r="B61" s="210" t="s">
        <v>143</v>
      </c>
      <c r="C61" s="206"/>
      <c r="D61" s="206" t="str">
        <f>D56</f>
        <v>CIOFANI FABIO</v>
      </c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11" t="s">
        <v>155</v>
      </c>
      <c r="P61" s="211"/>
      <c r="Q61" s="117"/>
      <c r="R61" s="211"/>
      <c r="S61" s="211"/>
      <c r="T61" s="206" t="str">
        <f>U55</f>
        <v>BEVILACQUA PAOLO</v>
      </c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 t="s">
        <v>142</v>
      </c>
      <c r="AF61" s="212"/>
      <c r="AI61" s="206">
        <v>0</v>
      </c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111">
        <v>0</v>
      </c>
      <c r="AV61" s="112">
        <v>0</v>
      </c>
      <c r="AW61" s="111">
        <v>0</v>
      </c>
      <c r="AX61" s="112">
        <v>0</v>
      </c>
      <c r="AY61" s="111">
        <v>0</v>
      </c>
      <c r="AZ61" s="112">
        <v>0</v>
      </c>
      <c r="BA61" s="111">
        <v>0</v>
      </c>
      <c r="BB61" s="112">
        <v>0</v>
      </c>
      <c r="BC61" s="111" t="s">
        <v>9</v>
      </c>
      <c r="BD61" s="113" t="s">
        <v>9</v>
      </c>
      <c r="BE61" s="114"/>
      <c r="BF61" s="111">
        <v>0</v>
      </c>
      <c r="BG61" s="115" t="s">
        <v>69</v>
      </c>
      <c r="BH61" s="112">
        <v>0</v>
      </c>
    </row>
    <row r="62" spans="2:60" ht="22.5" customHeight="1" x14ac:dyDescent="0.25">
      <c r="B62" s="210" t="s">
        <v>145</v>
      </c>
      <c r="C62" s="206"/>
      <c r="D62" s="206" t="str">
        <f>D57</f>
        <v>PITORRI FRANCO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11"/>
      <c r="P62" s="211"/>
      <c r="Q62" s="117"/>
      <c r="R62" s="211" t="s">
        <v>155</v>
      </c>
      <c r="S62" s="211"/>
      <c r="T62" s="206" t="str">
        <f>U58</f>
        <v>BRICHESE DIEGO</v>
      </c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 t="s">
        <v>148</v>
      </c>
      <c r="AF62" s="212"/>
      <c r="AI62" s="206">
        <v>0</v>
      </c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111">
        <v>0</v>
      </c>
      <c r="AV62" s="112">
        <v>0</v>
      </c>
      <c r="AW62" s="111">
        <v>0</v>
      </c>
      <c r="AX62" s="112">
        <v>0</v>
      </c>
      <c r="AY62" s="111">
        <v>0</v>
      </c>
      <c r="AZ62" s="112">
        <v>0</v>
      </c>
      <c r="BA62" s="111">
        <v>0</v>
      </c>
      <c r="BB62" s="112">
        <v>0</v>
      </c>
      <c r="BC62" s="111" t="s">
        <v>9</v>
      </c>
      <c r="BD62" s="113" t="s">
        <v>9</v>
      </c>
      <c r="BE62" s="114"/>
      <c r="BF62" s="111">
        <v>0</v>
      </c>
      <c r="BG62" s="115" t="s">
        <v>69</v>
      </c>
      <c r="BH62" s="112">
        <v>0</v>
      </c>
    </row>
    <row r="63" spans="2:60" ht="22.5" customHeight="1" thickBot="1" x14ac:dyDescent="0.3">
      <c r="B63" s="202" t="s">
        <v>147</v>
      </c>
      <c r="C63" s="208"/>
      <c r="D63" s="208" t="str">
        <f>D58</f>
        <v>DI TERLIZZI DANILO</v>
      </c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  <c r="P63" s="209"/>
      <c r="Q63" s="118"/>
      <c r="R63" s="209" t="s">
        <v>155</v>
      </c>
      <c r="S63" s="209"/>
      <c r="T63" s="208" t="str">
        <f>U57</f>
        <v>GIACOMELLI MARCO</v>
      </c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 t="s">
        <v>146</v>
      </c>
      <c r="AF63" s="203"/>
      <c r="AI63" s="206">
        <v>0</v>
      </c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111">
        <v>0</v>
      </c>
      <c r="AV63" s="112">
        <v>0</v>
      </c>
      <c r="AW63" s="111">
        <v>0</v>
      </c>
      <c r="AX63" s="112">
        <v>0</v>
      </c>
      <c r="AY63" s="111">
        <v>0</v>
      </c>
      <c r="AZ63" s="112">
        <v>0</v>
      </c>
      <c r="BA63" s="111">
        <v>0</v>
      </c>
      <c r="BB63" s="112">
        <v>0</v>
      </c>
      <c r="BC63" s="111" t="s">
        <v>9</v>
      </c>
      <c r="BD63" s="113" t="s">
        <v>9</v>
      </c>
      <c r="BE63" s="114"/>
      <c r="BF63" s="111">
        <v>0</v>
      </c>
      <c r="BG63" s="115" t="s">
        <v>69</v>
      </c>
      <c r="BH63" s="112">
        <v>0</v>
      </c>
    </row>
    <row r="64" spans="2:60" ht="22.5" customHeight="1" x14ac:dyDescent="0.25">
      <c r="B64" s="200" t="s">
        <v>143</v>
      </c>
      <c r="C64" s="213"/>
      <c r="D64" s="213" t="str">
        <f>D56</f>
        <v>CIOFANI FABIO</v>
      </c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 t="s">
        <v>155</v>
      </c>
      <c r="P64" s="214"/>
      <c r="Q64" s="116"/>
      <c r="R64" s="214"/>
      <c r="S64" s="214"/>
      <c r="T64" s="213" t="str">
        <f>U56</f>
        <v>FRACCARO ENRICO</v>
      </c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 t="s">
        <v>144</v>
      </c>
      <c r="AF64" s="201"/>
    </row>
    <row r="65" spans="1:37" ht="22.5" customHeight="1" x14ac:dyDescent="0.25">
      <c r="B65" s="210" t="s">
        <v>141</v>
      </c>
      <c r="C65" s="206"/>
      <c r="D65" s="206" t="str">
        <f>D55</f>
        <v>MARTINI SERGIO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11"/>
      <c r="P65" s="211"/>
      <c r="Q65" s="117"/>
      <c r="R65" s="211" t="s">
        <v>155</v>
      </c>
      <c r="S65" s="211"/>
      <c r="T65" s="206" t="str">
        <f>U58</f>
        <v>BRICHESE DIEGO</v>
      </c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 t="s">
        <v>148</v>
      </c>
      <c r="AF65" s="212"/>
    </row>
    <row r="66" spans="1:37" ht="22.5" customHeight="1" x14ac:dyDescent="0.25">
      <c r="B66" s="210" t="s">
        <v>147</v>
      </c>
      <c r="C66" s="206"/>
      <c r="D66" s="206" t="str">
        <f>D58</f>
        <v>DI TERLIZZI DANILO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11"/>
      <c r="P66" s="211"/>
      <c r="Q66" s="117"/>
      <c r="R66" s="211" t="s">
        <v>155</v>
      </c>
      <c r="S66" s="211"/>
      <c r="T66" s="206" t="str">
        <f>U55</f>
        <v>BEVILACQUA PAOLO</v>
      </c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 t="s">
        <v>142</v>
      </c>
      <c r="AF66" s="212"/>
    </row>
    <row r="67" spans="1:37" ht="22.5" customHeight="1" thickBot="1" x14ac:dyDescent="0.3">
      <c r="B67" s="202" t="s">
        <v>145</v>
      </c>
      <c r="C67" s="208"/>
      <c r="D67" s="208" t="str">
        <f>D57</f>
        <v>PITORRI FRANCO</v>
      </c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9"/>
      <c r="P67" s="209"/>
      <c r="Q67" s="118"/>
      <c r="R67" s="209" t="s">
        <v>155</v>
      </c>
      <c r="S67" s="209"/>
      <c r="T67" s="208" t="str">
        <f>U57</f>
        <v>GIACOMELLI MARCO</v>
      </c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 t="s">
        <v>146</v>
      </c>
      <c r="AF67" s="203"/>
    </row>
    <row r="68" spans="1:37" ht="22.5" customHeight="1" x14ac:dyDescent="0.25">
      <c r="B68" s="200" t="s">
        <v>147</v>
      </c>
      <c r="C68" s="213"/>
      <c r="D68" s="213" t="str">
        <f>D58</f>
        <v>DI TERLIZZI DANILO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 t="s">
        <v>155</v>
      </c>
      <c r="P68" s="214"/>
      <c r="Q68" s="116"/>
      <c r="R68" s="214"/>
      <c r="S68" s="214"/>
      <c r="T68" s="213" t="str">
        <f>U58</f>
        <v>BRICHESE DIEGO</v>
      </c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 t="s">
        <v>148</v>
      </c>
      <c r="AF68" s="201"/>
    </row>
    <row r="69" spans="1:37" ht="22.5" customHeight="1" x14ac:dyDescent="0.25">
      <c r="B69" s="210" t="s">
        <v>141</v>
      </c>
      <c r="C69" s="206"/>
      <c r="D69" s="206" t="str">
        <f>D55</f>
        <v>MARTINI SERGIO</v>
      </c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11"/>
      <c r="P69" s="211"/>
      <c r="Q69" s="117"/>
      <c r="R69" s="211" t="s">
        <v>155</v>
      </c>
      <c r="S69" s="211"/>
      <c r="T69" s="206" t="str">
        <f>U55</f>
        <v>BEVILACQUA PAOLO</v>
      </c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 t="s">
        <v>142</v>
      </c>
      <c r="AF69" s="212"/>
    </row>
    <row r="70" spans="1:37" ht="22.5" customHeight="1" x14ac:dyDescent="0.25">
      <c r="B70" s="210" t="s">
        <v>143</v>
      </c>
      <c r="C70" s="206"/>
      <c r="D70" s="206" t="str">
        <f>D56</f>
        <v>CIOFANI FABIO</v>
      </c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11"/>
      <c r="P70" s="211"/>
      <c r="Q70" s="117"/>
      <c r="R70" s="211" t="s">
        <v>155</v>
      </c>
      <c r="S70" s="211"/>
      <c r="T70" s="206" t="str">
        <f>U57</f>
        <v>GIACOMELLI MARCO</v>
      </c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 t="s">
        <v>146</v>
      </c>
      <c r="AF70" s="212"/>
    </row>
    <row r="71" spans="1:37" ht="22.5" customHeight="1" thickBot="1" x14ac:dyDescent="0.3">
      <c r="B71" s="202" t="s">
        <v>145</v>
      </c>
      <c r="C71" s="208"/>
      <c r="D71" s="208" t="str">
        <f>D57</f>
        <v>PITORRI FRANCO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  <c r="P71" s="209"/>
      <c r="Q71" s="118"/>
      <c r="R71" s="209" t="s">
        <v>155</v>
      </c>
      <c r="S71" s="209"/>
      <c r="T71" s="208" t="str">
        <f>U56</f>
        <v>FRACCARO ENRICO</v>
      </c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 t="s">
        <v>144</v>
      </c>
      <c r="AF71" s="203"/>
    </row>
    <row r="72" spans="1:37" ht="22.5" customHeight="1" x14ac:dyDescent="0.25">
      <c r="B72" s="200" t="s">
        <v>141</v>
      </c>
      <c r="C72" s="213"/>
      <c r="D72" s="213" t="str">
        <f>D55</f>
        <v>MARTINI SERGIO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4" t="s">
        <v>155</v>
      </c>
      <c r="P72" s="214"/>
      <c r="Q72" s="116"/>
      <c r="R72" s="214"/>
      <c r="S72" s="214"/>
      <c r="T72" s="213" t="str">
        <f>U57</f>
        <v>GIACOMELLI MARCO</v>
      </c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 t="s">
        <v>146</v>
      </c>
      <c r="AF72" s="201"/>
    </row>
    <row r="73" spans="1:37" ht="22.5" customHeight="1" x14ac:dyDescent="0.25">
      <c r="B73" s="210" t="s">
        <v>143</v>
      </c>
      <c r="C73" s="206"/>
      <c r="D73" s="206" t="str">
        <f>D56</f>
        <v>CIOFANI FABIO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11" t="s">
        <v>155</v>
      </c>
      <c r="P73" s="211"/>
      <c r="Q73" s="117"/>
      <c r="R73" s="211"/>
      <c r="S73" s="211"/>
      <c r="T73" s="206" t="str">
        <f>U58</f>
        <v>BRICHESE DIEGO</v>
      </c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 t="s">
        <v>148</v>
      </c>
      <c r="AF73" s="212"/>
    </row>
    <row r="74" spans="1:37" ht="22.5" customHeight="1" x14ac:dyDescent="0.25">
      <c r="B74" s="210" t="s">
        <v>145</v>
      </c>
      <c r="C74" s="206"/>
      <c r="D74" s="206" t="str">
        <f>D57</f>
        <v>PITORRI FRANCO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11"/>
      <c r="P74" s="211"/>
      <c r="Q74" s="117"/>
      <c r="R74" s="211" t="s">
        <v>155</v>
      </c>
      <c r="S74" s="211"/>
      <c r="T74" s="206" t="str">
        <f>U55</f>
        <v>BEVILACQUA PAOLO</v>
      </c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 t="s">
        <v>142</v>
      </c>
      <c r="AF74" s="212"/>
    </row>
    <row r="75" spans="1:37" ht="22.5" customHeight="1" thickBot="1" x14ac:dyDescent="0.3">
      <c r="B75" s="202" t="s">
        <v>147</v>
      </c>
      <c r="C75" s="208"/>
      <c r="D75" s="208" t="str">
        <f>D58</f>
        <v>DI TERLIZZI DANILO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9"/>
      <c r="P75" s="209"/>
      <c r="Q75" s="118"/>
      <c r="R75" s="209"/>
      <c r="S75" s="209"/>
      <c r="T75" s="208" t="str">
        <f>U56</f>
        <v>FRACCARO ENRICO</v>
      </c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 t="s">
        <v>144</v>
      </c>
      <c r="AF75" s="203"/>
    </row>
    <row r="76" spans="1:37" x14ac:dyDescent="0.25">
      <c r="A76" s="119"/>
      <c r="B76" s="205" t="s">
        <v>149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119"/>
      <c r="AH76" s="119"/>
      <c r="AI76" s="119"/>
      <c r="AJ76" s="119"/>
      <c r="AK76" s="119"/>
    </row>
    <row r="77" spans="1:37" ht="22.5" customHeight="1" x14ac:dyDescent="0.25">
      <c r="B77" s="206"/>
      <c r="C77" s="206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120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6"/>
      <c r="AF77" s="206"/>
    </row>
    <row r="78" spans="1:37" ht="7.5" customHeight="1" x14ac:dyDescent="0.2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0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</row>
    <row r="79" spans="1:37" ht="15.75" thickBot="1" x14ac:dyDescent="0.3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99" t="s">
        <v>150</v>
      </c>
      <c r="P79" s="199"/>
      <c r="Q79" s="199"/>
      <c r="R79" s="199"/>
      <c r="S79" s="199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</row>
    <row r="80" spans="1:37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200">
        <v>6</v>
      </c>
      <c r="P80" s="201"/>
      <c r="Q80" s="204" t="s">
        <v>69</v>
      </c>
      <c r="R80" s="200">
        <v>9</v>
      </c>
      <c r="S80" s="201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</row>
    <row r="81" spans="2:32" ht="15.75" thickBot="1" x14ac:dyDescent="0.3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202"/>
      <c r="P81" s="203"/>
      <c r="Q81" s="204"/>
      <c r="R81" s="202"/>
      <c r="S81" s="203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</row>
    <row r="82" spans="2:32" x14ac:dyDescent="0.25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</row>
    <row r="83" spans="2:32" x14ac:dyDescent="0.25">
      <c r="C83" s="174" t="s">
        <v>151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U83" s="174" t="s">
        <v>151</v>
      </c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</row>
    <row r="86" spans="2:32" x14ac:dyDescent="0.25">
      <c r="H86" s="226" t="s">
        <v>98</v>
      </c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</row>
    <row r="87" spans="2:32" x14ac:dyDescent="0.25"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</row>
    <row r="89" spans="2:32" x14ac:dyDescent="0.25">
      <c r="H89" s="227" t="s">
        <v>136</v>
      </c>
      <c r="I89" s="227"/>
      <c r="J89" s="227"/>
      <c r="K89" s="227"/>
      <c r="L89" s="228">
        <v>1</v>
      </c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</row>
    <row r="91" spans="2:32" x14ac:dyDescent="0.25">
      <c r="H91" s="227" t="s">
        <v>137</v>
      </c>
      <c r="I91" s="227"/>
      <c r="J91" s="227"/>
      <c r="K91" s="227"/>
      <c r="L91" s="228" t="s">
        <v>80</v>
      </c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</row>
    <row r="92" spans="2:32" ht="7.5" customHeight="1" x14ac:dyDescent="0.25">
      <c r="H92" s="108"/>
      <c r="I92" s="108"/>
      <c r="J92" s="108"/>
      <c r="K92" s="108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</row>
    <row r="93" spans="2:32" ht="15.75" thickBot="1" x14ac:dyDescent="0.3">
      <c r="F93" s="229" t="s">
        <v>138</v>
      </c>
      <c r="G93" s="229"/>
      <c r="H93" s="229"/>
      <c r="I93" s="229"/>
      <c r="J93" s="229"/>
      <c r="K93" s="229"/>
      <c r="P93" s="227" t="s">
        <v>139</v>
      </c>
      <c r="Q93" s="227"/>
      <c r="R93" s="227"/>
      <c r="W93" s="230" t="s">
        <v>140</v>
      </c>
      <c r="X93" s="230"/>
      <c r="Y93" s="230"/>
      <c r="Z93" s="230"/>
      <c r="AA93" s="230"/>
      <c r="AB93" s="230"/>
    </row>
    <row r="94" spans="2:32" ht="15.75" thickBot="1" x14ac:dyDescent="0.3">
      <c r="B94" s="218" t="s">
        <v>7</v>
      </c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110"/>
      <c r="R94" s="110" t="s">
        <v>155</v>
      </c>
      <c r="S94" s="218" t="s">
        <v>8</v>
      </c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23"/>
    </row>
    <row r="95" spans="2:32" ht="15.75" thickBot="1" x14ac:dyDescent="0.3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2"/>
      <c r="S95" s="220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2"/>
    </row>
    <row r="96" spans="2:32" ht="7.5" customHeight="1" thickBot="1" x14ac:dyDescent="0.3"/>
    <row r="97" spans="2:60" ht="22.5" customHeight="1" x14ac:dyDescent="0.25">
      <c r="B97" s="200" t="s">
        <v>141</v>
      </c>
      <c r="C97" s="213"/>
      <c r="D97" s="224" t="s">
        <v>185</v>
      </c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5"/>
      <c r="S97" s="200" t="s">
        <v>142</v>
      </c>
      <c r="T97" s="213"/>
      <c r="U97" s="224" t="s">
        <v>178</v>
      </c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5"/>
      <c r="AI97" s="206">
        <v>0</v>
      </c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111">
        <v>0</v>
      </c>
      <c r="AV97" s="112">
        <v>0</v>
      </c>
      <c r="AW97" s="111">
        <v>0</v>
      </c>
      <c r="AX97" s="112">
        <v>0</v>
      </c>
      <c r="AY97" s="111">
        <v>0</v>
      </c>
      <c r="AZ97" s="112">
        <v>0</v>
      </c>
      <c r="BA97" s="111">
        <v>0</v>
      </c>
      <c r="BB97" s="112">
        <v>0</v>
      </c>
      <c r="BC97" s="111" t="s">
        <v>9</v>
      </c>
      <c r="BD97" s="113" t="s">
        <v>9</v>
      </c>
      <c r="BE97" s="114"/>
      <c r="BF97" s="111">
        <v>0</v>
      </c>
      <c r="BG97" s="115" t="s">
        <v>69</v>
      </c>
      <c r="BH97" s="112">
        <v>0</v>
      </c>
    </row>
    <row r="98" spans="2:60" ht="22.5" customHeight="1" x14ac:dyDescent="0.25">
      <c r="B98" s="210" t="s">
        <v>143</v>
      </c>
      <c r="C98" s="206"/>
      <c r="D98" s="207" t="s">
        <v>184</v>
      </c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17"/>
      <c r="S98" s="210" t="s">
        <v>144</v>
      </c>
      <c r="T98" s="206"/>
      <c r="U98" s="207" t="s">
        <v>177</v>
      </c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17"/>
      <c r="AI98" s="206">
        <v>0</v>
      </c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111">
        <v>0</v>
      </c>
      <c r="AV98" s="112">
        <v>0</v>
      </c>
      <c r="AW98" s="111">
        <v>0</v>
      </c>
      <c r="AX98" s="112">
        <v>0</v>
      </c>
      <c r="AY98" s="111">
        <v>0</v>
      </c>
      <c r="AZ98" s="112">
        <v>0</v>
      </c>
      <c r="BA98" s="111">
        <v>0</v>
      </c>
      <c r="BB98" s="112">
        <v>0</v>
      </c>
      <c r="BC98" s="111" t="s">
        <v>9</v>
      </c>
      <c r="BD98" s="113" t="s">
        <v>9</v>
      </c>
      <c r="BE98" s="114"/>
      <c r="BF98" s="111">
        <v>0</v>
      </c>
      <c r="BG98" s="115" t="s">
        <v>69</v>
      </c>
      <c r="BH98" s="112">
        <v>0</v>
      </c>
    </row>
    <row r="99" spans="2:60" ht="22.5" customHeight="1" x14ac:dyDescent="0.25">
      <c r="B99" s="210" t="s">
        <v>145</v>
      </c>
      <c r="C99" s="206"/>
      <c r="D99" s="207" t="s">
        <v>186</v>
      </c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17"/>
      <c r="S99" s="210" t="s">
        <v>146</v>
      </c>
      <c r="T99" s="206"/>
      <c r="U99" s="207" t="s">
        <v>176</v>
      </c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17"/>
      <c r="AI99" s="206">
        <v>0</v>
      </c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111">
        <v>0</v>
      </c>
      <c r="AV99" s="112">
        <v>0</v>
      </c>
      <c r="AW99" s="111">
        <v>0</v>
      </c>
      <c r="AX99" s="112">
        <v>0</v>
      </c>
      <c r="AY99" s="111">
        <v>0</v>
      </c>
      <c r="AZ99" s="112">
        <v>0</v>
      </c>
      <c r="BA99" s="111">
        <v>0</v>
      </c>
      <c r="BB99" s="112">
        <v>0</v>
      </c>
      <c r="BC99" s="111" t="s">
        <v>9</v>
      </c>
      <c r="BD99" s="113" t="s">
        <v>9</v>
      </c>
      <c r="BE99" s="114"/>
      <c r="BF99" s="111">
        <v>0</v>
      </c>
      <c r="BG99" s="115" t="s">
        <v>69</v>
      </c>
      <c r="BH99" s="112">
        <v>0</v>
      </c>
    </row>
    <row r="100" spans="2:60" ht="22.5" customHeight="1" thickBot="1" x14ac:dyDescent="0.3">
      <c r="B100" s="202" t="s">
        <v>147</v>
      </c>
      <c r="C100" s="208"/>
      <c r="D100" s="215" t="s">
        <v>187</v>
      </c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6"/>
      <c r="S100" s="202" t="s">
        <v>148</v>
      </c>
      <c r="T100" s="208"/>
      <c r="U100" s="215" t="s">
        <v>175</v>
      </c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6"/>
      <c r="AI100" s="206">
        <v>0</v>
      </c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111">
        <v>0</v>
      </c>
      <c r="AV100" s="112">
        <v>0</v>
      </c>
      <c r="AW100" s="111">
        <v>0</v>
      </c>
      <c r="AX100" s="112">
        <v>0</v>
      </c>
      <c r="AY100" s="111">
        <v>0</v>
      </c>
      <c r="AZ100" s="112">
        <v>0</v>
      </c>
      <c r="BA100" s="111">
        <v>0</v>
      </c>
      <c r="BB100" s="112">
        <v>0</v>
      </c>
      <c r="BC100" s="111" t="s">
        <v>9</v>
      </c>
      <c r="BD100" s="113" t="s">
        <v>9</v>
      </c>
      <c r="BE100" s="114"/>
      <c r="BF100" s="111">
        <v>0</v>
      </c>
      <c r="BG100" s="115" t="s">
        <v>69</v>
      </c>
      <c r="BH100" s="112">
        <v>0</v>
      </c>
    </row>
    <row r="101" spans="2:60" ht="15.75" thickBot="1" x14ac:dyDescent="0.3">
      <c r="Q101" s="120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</row>
    <row r="102" spans="2:60" ht="22.5" customHeight="1" x14ac:dyDescent="0.25">
      <c r="B102" s="200" t="s">
        <v>141</v>
      </c>
      <c r="C102" s="213"/>
      <c r="D102" s="213" t="str">
        <f>D97</f>
        <v>FRACCARO ENRICO</v>
      </c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4" t="s">
        <v>155</v>
      </c>
      <c r="P102" s="214"/>
      <c r="Q102" s="116"/>
      <c r="R102" s="214"/>
      <c r="S102" s="214"/>
      <c r="T102" s="213" t="str">
        <f>U98</f>
        <v>MONACO FILIPPO</v>
      </c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 t="s">
        <v>144</v>
      </c>
      <c r="AF102" s="201"/>
      <c r="AI102" s="206">
        <v>0</v>
      </c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111">
        <v>0</v>
      </c>
      <c r="AV102" s="112">
        <v>0</v>
      </c>
      <c r="AW102" s="111">
        <v>0</v>
      </c>
      <c r="AX102" s="112">
        <v>0</v>
      </c>
      <c r="AY102" s="111">
        <v>0</v>
      </c>
      <c r="AZ102" s="112">
        <v>0</v>
      </c>
      <c r="BA102" s="111">
        <v>0</v>
      </c>
      <c r="BB102" s="112">
        <v>0</v>
      </c>
      <c r="BC102" s="111" t="s">
        <v>9</v>
      </c>
      <c r="BD102" s="113" t="s">
        <v>9</v>
      </c>
      <c r="BE102" s="114"/>
      <c r="BF102" s="111">
        <v>0</v>
      </c>
      <c r="BG102" s="115" t="s">
        <v>69</v>
      </c>
      <c r="BH102" s="112">
        <v>0</v>
      </c>
    </row>
    <row r="103" spans="2:60" ht="22.5" customHeight="1" x14ac:dyDescent="0.25">
      <c r="B103" s="210" t="s">
        <v>143</v>
      </c>
      <c r="C103" s="206"/>
      <c r="D103" s="206" t="str">
        <f>D98</f>
        <v>BEVILACQUA PAOLO</v>
      </c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11"/>
      <c r="P103" s="211"/>
      <c r="Q103" s="117"/>
      <c r="R103" s="211" t="s">
        <v>155</v>
      </c>
      <c r="S103" s="211"/>
      <c r="T103" s="206" t="str">
        <f>U97</f>
        <v>BILANCINI MINO</v>
      </c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 t="s">
        <v>142</v>
      </c>
      <c r="AF103" s="212"/>
      <c r="AI103" s="206">
        <v>0</v>
      </c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111">
        <v>0</v>
      </c>
      <c r="AV103" s="112">
        <v>0</v>
      </c>
      <c r="AW103" s="111">
        <v>0</v>
      </c>
      <c r="AX103" s="112">
        <v>0</v>
      </c>
      <c r="AY103" s="111">
        <v>0</v>
      </c>
      <c r="AZ103" s="112">
        <v>0</v>
      </c>
      <c r="BA103" s="111">
        <v>0</v>
      </c>
      <c r="BB103" s="112">
        <v>0</v>
      </c>
      <c r="BC103" s="111" t="s">
        <v>9</v>
      </c>
      <c r="BD103" s="113" t="s">
        <v>9</v>
      </c>
      <c r="BE103" s="114"/>
      <c r="BF103" s="111">
        <v>0</v>
      </c>
      <c r="BG103" s="115" t="s">
        <v>69</v>
      </c>
      <c r="BH103" s="112">
        <v>0</v>
      </c>
    </row>
    <row r="104" spans="2:60" ht="22.5" customHeight="1" x14ac:dyDescent="0.25">
      <c r="B104" s="210" t="s">
        <v>145</v>
      </c>
      <c r="C104" s="206"/>
      <c r="D104" s="206" t="str">
        <f>D99</f>
        <v>GIACOMELLI MARCO</v>
      </c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11" t="s">
        <v>155</v>
      </c>
      <c r="P104" s="211"/>
      <c r="Q104" s="117"/>
      <c r="R104" s="211"/>
      <c r="S104" s="211"/>
      <c r="T104" s="206" t="str">
        <f>U100</f>
        <v>NICCACCI LUCA</v>
      </c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 t="s">
        <v>148</v>
      </c>
      <c r="AF104" s="212"/>
      <c r="AI104" s="206">
        <v>0</v>
      </c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111">
        <v>0</v>
      </c>
      <c r="AV104" s="112">
        <v>0</v>
      </c>
      <c r="AW104" s="111">
        <v>0</v>
      </c>
      <c r="AX104" s="112">
        <v>0</v>
      </c>
      <c r="AY104" s="111">
        <v>0</v>
      </c>
      <c r="AZ104" s="112">
        <v>0</v>
      </c>
      <c r="BA104" s="111">
        <v>0</v>
      </c>
      <c r="BB104" s="112">
        <v>0</v>
      </c>
      <c r="BC104" s="111" t="s">
        <v>9</v>
      </c>
      <c r="BD104" s="113" t="s">
        <v>9</v>
      </c>
      <c r="BE104" s="114"/>
      <c r="BF104" s="111">
        <v>0</v>
      </c>
      <c r="BG104" s="115" t="s">
        <v>69</v>
      </c>
      <c r="BH104" s="112">
        <v>0</v>
      </c>
    </row>
    <row r="105" spans="2:60" ht="22.5" customHeight="1" thickBot="1" x14ac:dyDescent="0.3">
      <c r="B105" s="202" t="s">
        <v>147</v>
      </c>
      <c r="C105" s="208"/>
      <c r="D105" s="208" t="str">
        <f>D100</f>
        <v>BRICHESE DIEGO</v>
      </c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9" t="s">
        <v>155</v>
      </c>
      <c r="P105" s="209"/>
      <c r="Q105" s="118"/>
      <c r="R105" s="209"/>
      <c r="S105" s="209"/>
      <c r="T105" s="208" t="str">
        <f>U99</f>
        <v>MARIOTTI ATTILIO</v>
      </c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 t="s">
        <v>146</v>
      </c>
      <c r="AF105" s="203"/>
      <c r="AI105" s="206">
        <v>0</v>
      </c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111">
        <v>0</v>
      </c>
      <c r="AV105" s="112">
        <v>0</v>
      </c>
      <c r="AW105" s="111">
        <v>0</v>
      </c>
      <c r="AX105" s="112">
        <v>0</v>
      </c>
      <c r="AY105" s="111">
        <v>0</v>
      </c>
      <c r="AZ105" s="112">
        <v>0</v>
      </c>
      <c r="BA105" s="111">
        <v>0</v>
      </c>
      <c r="BB105" s="112">
        <v>0</v>
      </c>
      <c r="BC105" s="111" t="s">
        <v>9</v>
      </c>
      <c r="BD105" s="113" t="s">
        <v>9</v>
      </c>
      <c r="BE105" s="114"/>
      <c r="BF105" s="111">
        <v>0</v>
      </c>
      <c r="BG105" s="115" t="s">
        <v>69</v>
      </c>
      <c r="BH105" s="112">
        <v>0</v>
      </c>
    </row>
    <row r="106" spans="2:60" ht="22.5" customHeight="1" x14ac:dyDescent="0.25">
      <c r="B106" s="200" t="s">
        <v>143</v>
      </c>
      <c r="C106" s="213"/>
      <c r="D106" s="213" t="str">
        <f>D98</f>
        <v>BEVILACQUA PAOLO</v>
      </c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4"/>
      <c r="P106" s="214"/>
      <c r="Q106" s="116"/>
      <c r="R106" s="214" t="s">
        <v>155</v>
      </c>
      <c r="S106" s="214"/>
      <c r="T106" s="213" t="str">
        <f>U98</f>
        <v>MONACO FILIPPO</v>
      </c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 t="s">
        <v>144</v>
      </c>
      <c r="AF106" s="201"/>
    </row>
    <row r="107" spans="2:60" ht="22.5" customHeight="1" x14ac:dyDescent="0.25">
      <c r="B107" s="210" t="s">
        <v>141</v>
      </c>
      <c r="C107" s="206"/>
      <c r="D107" s="206" t="str">
        <f>D97</f>
        <v>FRACCARO ENRICO</v>
      </c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11"/>
      <c r="P107" s="211"/>
      <c r="Q107" s="117"/>
      <c r="R107" s="211" t="s">
        <v>155</v>
      </c>
      <c r="S107" s="211"/>
      <c r="T107" s="206" t="str">
        <f>U100</f>
        <v>NICCACCI LUCA</v>
      </c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 t="s">
        <v>148</v>
      </c>
      <c r="AF107" s="212"/>
    </row>
    <row r="108" spans="2:60" ht="22.5" customHeight="1" x14ac:dyDescent="0.25">
      <c r="B108" s="210" t="s">
        <v>147</v>
      </c>
      <c r="C108" s="206"/>
      <c r="D108" s="206" t="str">
        <f>D100</f>
        <v>BRICHESE DIEGO</v>
      </c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11" t="s">
        <v>155</v>
      </c>
      <c r="P108" s="211"/>
      <c r="Q108" s="117"/>
      <c r="R108" s="211"/>
      <c r="S108" s="211"/>
      <c r="T108" s="206" t="str">
        <f>U97</f>
        <v>BILANCINI MINO</v>
      </c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 t="s">
        <v>142</v>
      </c>
      <c r="AF108" s="212"/>
    </row>
    <row r="109" spans="2:60" ht="22.5" customHeight="1" thickBot="1" x14ac:dyDescent="0.3">
      <c r="B109" s="202" t="s">
        <v>145</v>
      </c>
      <c r="C109" s="208"/>
      <c r="D109" s="208" t="str">
        <f>D99</f>
        <v>GIACOMELLI MARCO</v>
      </c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9" t="s">
        <v>155</v>
      </c>
      <c r="P109" s="209"/>
      <c r="Q109" s="118"/>
      <c r="R109" s="209"/>
      <c r="S109" s="209"/>
      <c r="T109" s="208" t="str">
        <f>U99</f>
        <v>MARIOTTI ATTILIO</v>
      </c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 t="s">
        <v>146</v>
      </c>
      <c r="AF109" s="203"/>
    </row>
    <row r="110" spans="2:60" ht="22.5" customHeight="1" x14ac:dyDescent="0.25">
      <c r="B110" s="200" t="s">
        <v>147</v>
      </c>
      <c r="C110" s="213"/>
      <c r="D110" s="213" t="str">
        <f>D100</f>
        <v>BRICHESE DIEGO</v>
      </c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4"/>
      <c r="P110" s="214"/>
      <c r="Q110" s="116"/>
      <c r="R110" s="214" t="s">
        <v>155</v>
      </c>
      <c r="S110" s="214"/>
      <c r="T110" s="213" t="str">
        <f>U100</f>
        <v>NICCACCI LUCA</v>
      </c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 t="s">
        <v>148</v>
      </c>
      <c r="AF110" s="201"/>
    </row>
    <row r="111" spans="2:60" ht="22.5" customHeight="1" x14ac:dyDescent="0.25">
      <c r="B111" s="210" t="s">
        <v>141</v>
      </c>
      <c r="C111" s="206"/>
      <c r="D111" s="206" t="str">
        <f>D97</f>
        <v>FRACCARO ENRICO</v>
      </c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11" t="s">
        <v>155</v>
      </c>
      <c r="P111" s="211"/>
      <c r="Q111" s="117"/>
      <c r="R111" s="211"/>
      <c r="S111" s="211"/>
      <c r="T111" s="206" t="str">
        <f>U97</f>
        <v>BILANCINI MINO</v>
      </c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 t="s">
        <v>142</v>
      </c>
      <c r="AF111" s="212"/>
    </row>
    <row r="112" spans="2:60" ht="22.5" customHeight="1" x14ac:dyDescent="0.25">
      <c r="B112" s="210" t="s">
        <v>143</v>
      </c>
      <c r="C112" s="206"/>
      <c r="D112" s="206" t="str">
        <f>D98</f>
        <v>BEVILACQUA PAOLO</v>
      </c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11" t="s">
        <v>155</v>
      </c>
      <c r="P112" s="211"/>
      <c r="Q112" s="117"/>
      <c r="R112" s="211"/>
      <c r="S112" s="211"/>
      <c r="T112" s="206" t="str">
        <f>U99</f>
        <v>MARIOTTI ATTILIO</v>
      </c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 t="s">
        <v>146</v>
      </c>
      <c r="AF112" s="212"/>
    </row>
    <row r="113" spans="1:37" ht="22.5" customHeight="1" thickBot="1" x14ac:dyDescent="0.3">
      <c r="B113" s="202" t="s">
        <v>145</v>
      </c>
      <c r="C113" s="208"/>
      <c r="D113" s="208" t="str">
        <f>D99</f>
        <v>GIACOMELLI MARCO</v>
      </c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9"/>
      <c r="P113" s="209"/>
      <c r="Q113" s="118"/>
      <c r="R113" s="209" t="s">
        <v>155</v>
      </c>
      <c r="S113" s="209"/>
      <c r="T113" s="208" t="str">
        <f>U98</f>
        <v>MONACO FILIPPO</v>
      </c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 t="s">
        <v>144</v>
      </c>
      <c r="AF113" s="203"/>
    </row>
    <row r="114" spans="1:37" ht="22.5" customHeight="1" x14ac:dyDescent="0.25">
      <c r="B114" s="200" t="s">
        <v>141</v>
      </c>
      <c r="C114" s="213"/>
      <c r="D114" s="213" t="str">
        <f>D97</f>
        <v>FRACCARO ENRICO</v>
      </c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4"/>
      <c r="P114" s="214"/>
      <c r="Q114" s="116"/>
      <c r="R114" s="214" t="s">
        <v>155</v>
      </c>
      <c r="S114" s="214"/>
      <c r="T114" s="213" t="str">
        <f>U99</f>
        <v>MARIOTTI ATTILIO</v>
      </c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 t="s">
        <v>146</v>
      </c>
      <c r="AF114" s="201"/>
    </row>
    <row r="115" spans="1:37" ht="22.5" customHeight="1" x14ac:dyDescent="0.25">
      <c r="B115" s="210" t="s">
        <v>143</v>
      </c>
      <c r="C115" s="206"/>
      <c r="D115" s="206" t="str">
        <f>D98</f>
        <v>BEVILACQUA PAOLO</v>
      </c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11"/>
      <c r="P115" s="211"/>
      <c r="Q115" s="117"/>
      <c r="R115" s="211" t="s">
        <v>155</v>
      </c>
      <c r="S115" s="211"/>
      <c r="T115" s="206" t="str">
        <f>U100</f>
        <v>NICCACCI LUCA</v>
      </c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 t="s">
        <v>148</v>
      </c>
      <c r="AF115" s="212"/>
    </row>
    <row r="116" spans="1:37" ht="22.5" customHeight="1" x14ac:dyDescent="0.25">
      <c r="B116" s="210" t="s">
        <v>145</v>
      </c>
      <c r="C116" s="206"/>
      <c r="D116" s="206" t="str">
        <f>D99</f>
        <v>GIACOMELLI MARCO</v>
      </c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11"/>
      <c r="P116" s="211"/>
      <c r="Q116" s="117"/>
      <c r="R116" s="211" t="s">
        <v>155</v>
      </c>
      <c r="S116" s="211"/>
      <c r="T116" s="206" t="str">
        <f>U97</f>
        <v>BILANCINI MINO</v>
      </c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 t="s">
        <v>142</v>
      </c>
      <c r="AF116" s="212"/>
    </row>
    <row r="117" spans="1:37" ht="22.5" customHeight="1" thickBot="1" x14ac:dyDescent="0.3">
      <c r="B117" s="202" t="s">
        <v>147</v>
      </c>
      <c r="C117" s="208"/>
      <c r="D117" s="208" t="str">
        <f>D100</f>
        <v>BRICHESE DIEGO</v>
      </c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9" t="s">
        <v>155</v>
      </c>
      <c r="P117" s="209"/>
      <c r="Q117" s="118"/>
      <c r="R117" s="209"/>
      <c r="S117" s="209"/>
      <c r="T117" s="208" t="str">
        <f>U98</f>
        <v>MONACO FILIPPO</v>
      </c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 t="s">
        <v>144</v>
      </c>
      <c r="AF117" s="203"/>
    </row>
    <row r="118" spans="1:37" x14ac:dyDescent="0.25">
      <c r="A118" s="119"/>
      <c r="B118" s="205" t="s">
        <v>149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119"/>
      <c r="AH118" s="119"/>
      <c r="AI118" s="119"/>
      <c r="AJ118" s="119"/>
      <c r="AK118" s="119"/>
    </row>
    <row r="119" spans="1:37" ht="22.5" customHeight="1" x14ac:dyDescent="0.25">
      <c r="B119" s="206"/>
      <c r="C119" s="206"/>
      <c r="D119" s="207" t="s">
        <v>186</v>
      </c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120"/>
      <c r="R119" s="207" t="s">
        <v>155</v>
      </c>
      <c r="S119" s="207"/>
      <c r="T119" s="207" t="s">
        <v>175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6"/>
      <c r="AF119" s="206"/>
    </row>
    <row r="120" spans="1:37" ht="7.5" customHeight="1" x14ac:dyDescent="0.25"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0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</row>
    <row r="121" spans="1:37" ht="15.75" thickBot="1" x14ac:dyDescent="0.3"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99" t="s">
        <v>150</v>
      </c>
      <c r="P121" s="199"/>
      <c r="Q121" s="199"/>
      <c r="R121" s="199"/>
      <c r="S121" s="199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</row>
    <row r="122" spans="1:37" x14ac:dyDescent="0.25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200">
        <v>8</v>
      </c>
      <c r="P122" s="201"/>
      <c r="Q122" s="204" t="s">
        <v>69</v>
      </c>
      <c r="R122" s="200">
        <v>9</v>
      </c>
      <c r="S122" s="201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</row>
    <row r="123" spans="1:37" ht="15.75" thickBot="1" x14ac:dyDescent="0.3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202"/>
      <c r="P123" s="203"/>
      <c r="Q123" s="204"/>
      <c r="R123" s="202"/>
      <c r="S123" s="203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</row>
    <row r="124" spans="1:37" x14ac:dyDescent="0.25"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37" x14ac:dyDescent="0.25">
      <c r="C125" s="174" t="s">
        <v>151</v>
      </c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U125" s="174" t="s">
        <v>151</v>
      </c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</row>
    <row r="128" spans="1:37" x14ac:dyDescent="0.25">
      <c r="H128" s="226" t="s">
        <v>98</v>
      </c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</row>
    <row r="129" spans="2:32" x14ac:dyDescent="0.25"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</row>
    <row r="131" spans="2:32" x14ac:dyDescent="0.25">
      <c r="H131" s="227" t="s">
        <v>136</v>
      </c>
      <c r="I131" s="227"/>
      <c r="J131" s="227"/>
      <c r="K131" s="227"/>
      <c r="L131" s="228">
        <v>1</v>
      </c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</row>
    <row r="133" spans="2:32" x14ac:dyDescent="0.25">
      <c r="H133" s="227" t="s">
        <v>137</v>
      </c>
      <c r="I133" s="227"/>
      <c r="J133" s="227"/>
      <c r="K133" s="227"/>
      <c r="L133" s="228" t="s">
        <v>80</v>
      </c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</row>
    <row r="134" spans="2:32" ht="7.5" customHeight="1" x14ac:dyDescent="0.25">
      <c r="H134" s="108"/>
      <c r="I134" s="108"/>
      <c r="J134" s="108"/>
      <c r="K134" s="108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spans="2:32" ht="15.75" thickBot="1" x14ac:dyDescent="0.3">
      <c r="F135" s="229" t="s">
        <v>138</v>
      </c>
      <c r="G135" s="229"/>
      <c r="H135" s="229"/>
      <c r="I135" s="229"/>
      <c r="J135" s="229"/>
      <c r="K135" s="229"/>
      <c r="P135" s="227" t="s">
        <v>139</v>
      </c>
      <c r="Q135" s="227"/>
      <c r="R135" s="227"/>
      <c r="W135" s="230" t="s">
        <v>140</v>
      </c>
      <c r="X135" s="230"/>
      <c r="Y135" s="230"/>
      <c r="Z135" s="230"/>
      <c r="AA135" s="230"/>
      <c r="AB135" s="230"/>
    </row>
    <row r="136" spans="2:32" ht="15.75" thickBot="1" x14ac:dyDescent="0.3">
      <c r="B136" s="218" t="s">
        <v>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110" t="s">
        <v>155</v>
      </c>
      <c r="R136" s="110"/>
      <c r="S136" s="218" t="s">
        <v>5</v>
      </c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23"/>
    </row>
    <row r="137" spans="2:32" ht="15.75" thickBot="1" x14ac:dyDescent="0.3">
      <c r="B137" s="220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2"/>
      <c r="S137" s="220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2"/>
    </row>
    <row r="138" spans="2:32" ht="7.5" customHeight="1" thickBot="1" x14ac:dyDescent="0.3"/>
    <row r="139" spans="2:32" ht="22.5" customHeight="1" x14ac:dyDescent="0.25">
      <c r="B139" s="200" t="s">
        <v>141</v>
      </c>
      <c r="C139" s="213"/>
      <c r="D139" s="224" t="s">
        <v>180</v>
      </c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5"/>
      <c r="S139" s="200" t="s">
        <v>142</v>
      </c>
      <c r="T139" s="213"/>
      <c r="U139" s="224" t="s">
        <v>172</v>
      </c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5"/>
    </row>
    <row r="140" spans="2:32" ht="22.5" customHeight="1" x14ac:dyDescent="0.25">
      <c r="B140" s="210" t="s">
        <v>143</v>
      </c>
      <c r="C140" s="206"/>
      <c r="D140" s="207" t="s">
        <v>181</v>
      </c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17"/>
      <c r="S140" s="210" t="s">
        <v>144</v>
      </c>
      <c r="T140" s="206"/>
      <c r="U140" s="207" t="s">
        <v>173</v>
      </c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17"/>
    </row>
    <row r="141" spans="2:32" ht="22.5" customHeight="1" x14ac:dyDescent="0.25">
      <c r="B141" s="210" t="s">
        <v>145</v>
      </c>
      <c r="C141" s="206"/>
      <c r="D141" s="207" t="s">
        <v>182</v>
      </c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17"/>
      <c r="S141" s="210" t="s">
        <v>146</v>
      </c>
      <c r="T141" s="206"/>
      <c r="U141" s="207" t="s">
        <v>179</v>
      </c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17"/>
    </row>
    <row r="142" spans="2:32" ht="22.5" customHeight="1" thickBot="1" x14ac:dyDescent="0.3">
      <c r="B142" s="202" t="s">
        <v>147</v>
      </c>
      <c r="C142" s="208"/>
      <c r="D142" s="215" t="s">
        <v>183</v>
      </c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6"/>
      <c r="S142" s="202" t="s">
        <v>148</v>
      </c>
      <c r="T142" s="208"/>
      <c r="U142" s="215" t="s">
        <v>174</v>
      </c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6"/>
    </row>
    <row r="143" spans="2:32" ht="15.75" thickBot="1" x14ac:dyDescent="0.3">
      <c r="Q143" s="120"/>
    </row>
    <row r="144" spans="2:32" ht="22.5" customHeight="1" x14ac:dyDescent="0.25">
      <c r="B144" s="200" t="s">
        <v>141</v>
      </c>
      <c r="C144" s="213"/>
      <c r="D144" s="213" t="str">
        <f>D139</f>
        <v>MARTINI SERGIO</v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214"/>
      <c r="Q144" s="116"/>
      <c r="R144" s="214" t="s">
        <v>155</v>
      </c>
      <c r="S144" s="214"/>
      <c r="T144" s="213" t="str">
        <f>U140</f>
        <v>SANTI DAVIDE</v>
      </c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 t="s">
        <v>144</v>
      </c>
      <c r="AF144" s="201"/>
    </row>
    <row r="145" spans="1:33" ht="22.5" customHeight="1" x14ac:dyDescent="0.25">
      <c r="B145" s="210" t="s">
        <v>143</v>
      </c>
      <c r="C145" s="206"/>
      <c r="D145" s="206" t="str">
        <f>D140</f>
        <v>CIOFANI FABIO</v>
      </c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11"/>
      <c r="P145" s="211"/>
      <c r="Q145" s="117"/>
      <c r="R145" s="211" t="s">
        <v>155</v>
      </c>
      <c r="S145" s="211"/>
      <c r="T145" s="206" t="str">
        <f>U139</f>
        <v>BUCCI STEFANO</v>
      </c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 t="s">
        <v>142</v>
      </c>
      <c r="AF145" s="212"/>
    </row>
    <row r="146" spans="1:33" ht="22.5" customHeight="1" x14ac:dyDescent="0.25">
      <c r="B146" s="210" t="s">
        <v>145</v>
      </c>
      <c r="C146" s="206"/>
      <c r="D146" s="206" t="str">
        <f>D141</f>
        <v>PITORRI FRANCO</v>
      </c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11"/>
      <c r="P146" s="211"/>
      <c r="Q146" s="117"/>
      <c r="R146" s="211" t="s">
        <v>155</v>
      </c>
      <c r="S146" s="211"/>
      <c r="T146" s="206" t="str">
        <f>U142</f>
        <v>DI MICCO ALESSANDRO</v>
      </c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 t="s">
        <v>148</v>
      </c>
      <c r="AF146" s="212"/>
    </row>
    <row r="147" spans="1:33" ht="22.5" customHeight="1" thickBot="1" x14ac:dyDescent="0.3">
      <c r="B147" s="202" t="s">
        <v>147</v>
      </c>
      <c r="C147" s="208"/>
      <c r="D147" s="208" t="str">
        <f>D142</f>
        <v>DI TERLIZZI DANILO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9"/>
      <c r="P147" s="209"/>
      <c r="Q147" s="118"/>
      <c r="R147" s="209" t="s">
        <v>155</v>
      </c>
      <c r="S147" s="209"/>
      <c r="T147" s="208" t="str">
        <f>U141</f>
        <v>BALLINI SIMONE</v>
      </c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 t="s">
        <v>146</v>
      </c>
      <c r="AF147" s="203"/>
    </row>
    <row r="148" spans="1:33" ht="22.5" customHeight="1" x14ac:dyDescent="0.25">
      <c r="B148" s="200" t="s">
        <v>143</v>
      </c>
      <c r="C148" s="213"/>
      <c r="D148" s="213" t="str">
        <f>D140</f>
        <v>CIOFANI FABIO</v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4" t="s">
        <v>155</v>
      </c>
      <c r="P148" s="214"/>
      <c r="Q148" s="116"/>
      <c r="R148" s="214"/>
      <c r="S148" s="214"/>
      <c r="T148" s="213" t="str">
        <f>U140</f>
        <v>SANTI DAVIDE</v>
      </c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 t="s">
        <v>144</v>
      </c>
      <c r="AF148" s="201"/>
    </row>
    <row r="149" spans="1:33" ht="22.5" customHeight="1" x14ac:dyDescent="0.25">
      <c r="B149" s="210" t="s">
        <v>141</v>
      </c>
      <c r="C149" s="206"/>
      <c r="D149" s="206" t="str">
        <f>D139</f>
        <v>MARTINI SERGIO</v>
      </c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11" t="s">
        <v>155</v>
      </c>
      <c r="P149" s="211"/>
      <c r="Q149" s="117"/>
      <c r="R149" s="211"/>
      <c r="S149" s="211"/>
      <c r="T149" s="206" t="str">
        <f>U142</f>
        <v>DI MICCO ALESSANDRO</v>
      </c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 t="s">
        <v>148</v>
      </c>
      <c r="AF149" s="212"/>
    </row>
    <row r="150" spans="1:33" ht="22.5" customHeight="1" x14ac:dyDescent="0.25">
      <c r="B150" s="210" t="s">
        <v>147</v>
      </c>
      <c r="C150" s="206"/>
      <c r="D150" s="206" t="str">
        <f>D142</f>
        <v>DI TERLIZZI DANILO</v>
      </c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11" t="s">
        <v>155</v>
      </c>
      <c r="P150" s="211"/>
      <c r="Q150" s="117"/>
      <c r="R150" s="211"/>
      <c r="S150" s="211"/>
      <c r="T150" s="206" t="str">
        <f>U139</f>
        <v>BUCCI STEFANO</v>
      </c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 t="s">
        <v>142</v>
      </c>
      <c r="AF150" s="212"/>
    </row>
    <row r="151" spans="1:33" ht="22.5" customHeight="1" thickBot="1" x14ac:dyDescent="0.3">
      <c r="B151" s="202" t="s">
        <v>145</v>
      </c>
      <c r="C151" s="208"/>
      <c r="D151" s="208" t="str">
        <f>D141</f>
        <v>PITORRI FRANCO</v>
      </c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9"/>
      <c r="P151" s="209"/>
      <c r="Q151" s="118"/>
      <c r="R151" s="209" t="s">
        <v>155</v>
      </c>
      <c r="S151" s="209"/>
      <c r="T151" s="208" t="str">
        <f>U141</f>
        <v>BALLINI SIMONE</v>
      </c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 t="s">
        <v>146</v>
      </c>
      <c r="AF151" s="203"/>
    </row>
    <row r="152" spans="1:33" ht="22.5" customHeight="1" x14ac:dyDescent="0.25">
      <c r="B152" s="200" t="s">
        <v>147</v>
      </c>
      <c r="C152" s="213"/>
      <c r="D152" s="213" t="str">
        <f>D142</f>
        <v>DI TERLIZZI DANILO</v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4" t="s">
        <v>155</v>
      </c>
      <c r="P152" s="214"/>
      <c r="Q152" s="116"/>
      <c r="R152" s="214"/>
      <c r="S152" s="214"/>
      <c r="T152" s="213" t="str">
        <f>U142</f>
        <v>DI MICCO ALESSANDRO</v>
      </c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 t="s">
        <v>148</v>
      </c>
      <c r="AF152" s="201"/>
    </row>
    <row r="153" spans="1:33" ht="22.5" customHeight="1" x14ac:dyDescent="0.25">
      <c r="B153" s="210" t="s">
        <v>141</v>
      </c>
      <c r="C153" s="206"/>
      <c r="D153" s="206" t="str">
        <f>D139</f>
        <v>MARTINI SERGIO</v>
      </c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11" t="s">
        <v>155</v>
      </c>
      <c r="P153" s="211"/>
      <c r="Q153" s="117"/>
      <c r="R153" s="211"/>
      <c r="S153" s="211"/>
      <c r="T153" s="206" t="str">
        <f>U139</f>
        <v>BUCCI STEFANO</v>
      </c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 t="s">
        <v>142</v>
      </c>
      <c r="AF153" s="212"/>
    </row>
    <row r="154" spans="1:33" ht="22.5" customHeight="1" x14ac:dyDescent="0.25">
      <c r="B154" s="210" t="s">
        <v>143</v>
      </c>
      <c r="C154" s="206"/>
      <c r="D154" s="206" t="str">
        <f>D140</f>
        <v>CIOFANI FABIO</v>
      </c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11" t="s">
        <v>155</v>
      </c>
      <c r="P154" s="211"/>
      <c r="Q154" s="117"/>
      <c r="R154" s="211"/>
      <c r="S154" s="211"/>
      <c r="T154" s="206" t="str">
        <f>U141</f>
        <v>BALLINI SIMONE</v>
      </c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 t="s">
        <v>146</v>
      </c>
      <c r="AF154" s="212"/>
    </row>
    <row r="155" spans="1:33" ht="22.5" customHeight="1" thickBot="1" x14ac:dyDescent="0.3">
      <c r="B155" s="202" t="s">
        <v>145</v>
      </c>
      <c r="C155" s="208"/>
      <c r="D155" s="208" t="str">
        <f>D141</f>
        <v>PITORRI FRANCO</v>
      </c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9"/>
      <c r="P155" s="209"/>
      <c r="Q155" s="118"/>
      <c r="R155" s="209" t="s">
        <v>155</v>
      </c>
      <c r="S155" s="209"/>
      <c r="T155" s="208" t="str">
        <f>U140</f>
        <v>SANTI DAVIDE</v>
      </c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 t="s">
        <v>144</v>
      </c>
      <c r="AF155" s="203"/>
    </row>
    <row r="156" spans="1:33" ht="22.5" customHeight="1" x14ac:dyDescent="0.25">
      <c r="B156" s="200" t="s">
        <v>141</v>
      </c>
      <c r="C156" s="213"/>
      <c r="D156" s="213" t="str">
        <f>D139</f>
        <v>MARTINI SERGIO</v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 t="s">
        <v>155</v>
      </c>
      <c r="P156" s="214"/>
      <c r="Q156" s="116"/>
      <c r="R156" s="214"/>
      <c r="S156" s="214"/>
      <c r="T156" s="213" t="str">
        <f>U141</f>
        <v>BALLINI SIMONE</v>
      </c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 t="s">
        <v>146</v>
      </c>
      <c r="AF156" s="201"/>
    </row>
    <row r="157" spans="1:33" ht="22.5" customHeight="1" x14ac:dyDescent="0.25">
      <c r="B157" s="210" t="s">
        <v>143</v>
      </c>
      <c r="C157" s="206"/>
      <c r="D157" s="206" t="str">
        <f>D140</f>
        <v>CIOFANI FABIO</v>
      </c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11"/>
      <c r="P157" s="211"/>
      <c r="Q157" s="117"/>
      <c r="R157" s="211" t="s">
        <v>155</v>
      </c>
      <c r="S157" s="211"/>
      <c r="T157" s="206" t="str">
        <f>U142</f>
        <v>DI MICCO ALESSANDRO</v>
      </c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 t="s">
        <v>148</v>
      </c>
      <c r="AF157" s="212"/>
    </row>
    <row r="158" spans="1:33" ht="22.5" customHeight="1" x14ac:dyDescent="0.25">
      <c r="B158" s="210" t="s">
        <v>145</v>
      </c>
      <c r="C158" s="206"/>
      <c r="D158" s="206" t="str">
        <f>D141</f>
        <v>PITORRI FRANCO</v>
      </c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11" t="s">
        <v>155</v>
      </c>
      <c r="P158" s="211"/>
      <c r="Q158" s="117"/>
      <c r="R158" s="211"/>
      <c r="S158" s="211"/>
      <c r="T158" s="206" t="str">
        <f>U139</f>
        <v>BUCCI STEFANO</v>
      </c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 t="s">
        <v>142</v>
      </c>
      <c r="AF158" s="212"/>
    </row>
    <row r="159" spans="1:33" ht="22.5" customHeight="1" thickBot="1" x14ac:dyDescent="0.3">
      <c r="B159" s="202" t="s">
        <v>147</v>
      </c>
      <c r="C159" s="208"/>
      <c r="D159" s="208" t="str">
        <f>D142</f>
        <v>DI TERLIZZI DANILO</v>
      </c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9"/>
      <c r="P159" s="209"/>
      <c r="Q159" s="118"/>
      <c r="R159" s="209" t="s">
        <v>155</v>
      </c>
      <c r="S159" s="209"/>
      <c r="T159" s="208" t="str">
        <f>U140</f>
        <v>SANTI DAVIDE</v>
      </c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 t="s">
        <v>144</v>
      </c>
      <c r="AF159" s="203"/>
    </row>
    <row r="160" spans="1:33" x14ac:dyDescent="0.25">
      <c r="A160" s="119"/>
      <c r="B160" s="205" t="s">
        <v>149</v>
      </c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119"/>
    </row>
    <row r="161" spans="2:32" ht="22.5" customHeight="1" x14ac:dyDescent="0.25">
      <c r="B161" s="206"/>
      <c r="C161" s="206"/>
      <c r="D161" s="207" t="s">
        <v>181</v>
      </c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120"/>
      <c r="R161" s="207" t="s">
        <v>155</v>
      </c>
      <c r="S161" s="207"/>
      <c r="T161" s="207" t="s">
        <v>174</v>
      </c>
      <c r="U161" s="207"/>
      <c r="V161" s="207"/>
      <c r="W161" s="207"/>
      <c r="X161" s="207"/>
      <c r="Y161" s="207"/>
      <c r="Z161" s="207"/>
      <c r="AA161" s="207"/>
      <c r="AB161" s="207"/>
      <c r="AC161" s="207"/>
      <c r="AD161" s="207"/>
      <c r="AE161" s="206"/>
      <c r="AF161" s="206"/>
    </row>
    <row r="162" spans="2:32" ht="7.5" customHeight="1" x14ac:dyDescent="0.25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0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</row>
    <row r="163" spans="2:32" ht="15.75" thickBot="1" x14ac:dyDescent="0.3"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99" t="s">
        <v>150</v>
      </c>
      <c r="P163" s="199"/>
      <c r="Q163" s="199"/>
      <c r="R163" s="199"/>
      <c r="S163" s="199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</row>
    <row r="164" spans="2:32" x14ac:dyDescent="0.25"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200">
        <v>8</v>
      </c>
      <c r="P164" s="201"/>
      <c r="Q164" s="204" t="s">
        <v>69</v>
      </c>
      <c r="R164" s="200">
        <v>9</v>
      </c>
      <c r="S164" s="201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</row>
    <row r="165" spans="2:32" ht="15.75" thickBot="1" x14ac:dyDescent="0.3"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202"/>
      <c r="P165" s="203"/>
      <c r="Q165" s="204"/>
      <c r="R165" s="202"/>
      <c r="S165" s="203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</row>
    <row r="166" spans="2:32" x14ac:dyDescent="0.25"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</row>
    <row r="167" spans="2:32" x14ac:dyDescent="0.25">
      <c r="C167" s="174" t="s">
        <v>151</v>
      </c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U167" s="174" t="s">
        <v>151</v>
      </c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</row>
    <row r="170" spans="2:32" x14ac:dyDescent="0.25">
      <c r="H170" s="226" t="s">
        <v>98</v>
      </c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</row>
    <row r="171" spans="2:32" x14ac:dyDescent="0.25"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</row>
    <row r="173" spans="2:32" x14ac:dyDescent="0.25">
      <c r="H173" s="227" t="s">
        <v>136</v>
      </c>
      <c r="I173" s="227"/>
      <c r="J173" s="227"/>
      <c r="K173" s="227"/>
      <c r="L173" s="228">
        <v>1</v>
      </c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</row>
    <row r="175" spans="2:32" x14ac:dyDescent="0.25">
      <c r="H175" s="227" t="s">
        <v>137</v>
      </c>
      <c r="I175" s="227"/>
      <c r="J175" s="227"/>
      <c r="K175" s="227"/>
      <c r="L175" s="228" t="s">
        <v>80</v>
      </c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</row>
    <row r="176" spans="2:32" ht="7.5" customHeight="1" x14ac:dyDescent="0.25">
      <c r="H176" s="108"/>
      <c r="I176" s="108"/>
      <c r="J176" s="108"/>
      <c r="K176" s="108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</row>
    <row r="177" spans="2:32" ht="15.75" thickBot="1" x14ac:dyDescent="0.3">
      <c r="F177" s="229" t="s">
        <v>138</v>
      </c>
      <c r="G177" s="229"/>
      <c r="H177" s="229"/>
      <c r="I177" s="229"/>
      <c r="J177" s="229"/>
      <c r="K177" s="229"/>
      <c r="P177" s="227" t="s">
        <v>139</v>
      </c>
      <c r="Q177" s="227"/>
      <c r="R177" s="227"/>
      <c r="W177" s="230" t="s">
        <v>140</v>
      </c>
      <c r="X177" s="230"/>
      <c r="Y177" s="230"/>
      <c r="Z177" s="230"/>
      <c r="AA177" s="230"/>
      <c r="AB177" s="230"/>
    </row>
    <row r="178" spans="2:32" ht="15.75" thickBot="1" x14ac:dyDescent="0.3">
      <c r="B178" s="218" t="s">
        <v>5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110" t="s">
        <v>155</v>
      </c>
      <c r="R178" s="110"/>
      <c r="S178" s="218" t="s">
        <v>7</v>
      </c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23"/>
    </row>
    <row r="179" spans="2:32" ht="15.75" thickBot="1" x14ac:dyDescent="0.3">
      <c r="B179" s="220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2"/>
      <c r="S179" s="220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2"/>
    </row>
    <row r="180" spans="2:32" ht="7.5" customHeight="1" thickBot="1" x14ac:dyDescent="0.3"/>
    <row r="181" spans="2:32" ht="22.5" customHeight="1" x14ac:dyDescent="0.25">
      <c r="B181" s="200" t="s">
        <v>141</v>
      </c>
      <c r="C181" s="213"/>
      <c r="D181" s="224" t="s">
        <v>172</v>
      </c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5"/>
      <c r="S181" s="200" t="s">
        <v>142</v>
      </c>
      <c r="T181" s="213"/>
      <c r="U181" s="224" t="s">
        <v>184</v>
      </c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5"/>
    </row>
    <row r="182" spans="2:32" ht="22.5" customHeight="1" x14ac:dyDescent="0.25">
      <c r="B182" s="210" t="s">
        <v>143</v>
      </c>
      <c r="C182" s="206"/>
      <c r="D182" s="207" t="s">
        <v>173</v>
      </c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17"/>
      <c r="S182" s="210" t="s">
        <v>144</v>
      </c>
      <c r="T182" s="206"/>
      <c r="U182" s="207" t="s">
        <v>185</v>
      </c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17"/>
    </row>
    <row r="183" spans="2:32" ht="22.5" customHeight="1" x14ac:dyDescent="0.25">
      <c r="B183" s="210" t="s">
        <v>145</v>
      </c>
      <c r="C183" s="206"/>
      <c r="D183" s="207" t="s">
        <v>179</v>
      </c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17"/>
      <c r="S183" s="210" t="s">
        <v>146</v>
      </c>
      <c r="T183" s="206"/>
      <c r="U183" s="207" t="s">
        <v>186</v>
      </c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17"/>
    </row>
    <row r="184" spans="2:32" ht="22.5" customHeight="1" thickBot="1" x14ac:dyDescent="0.3">
      <c r="B184" s="202" t="s">
        <v>147</v>
      </c>
      <c r="C184" s="208"/>
      <c r="D184" s="215" t="s">
        <v>174</v>
      </c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6"/>
      <c r="S184" s="202" t="s">
        <v>148</v>
      </c>
      <c r="T184" s="208"/>
      <c r="U184" s="215" t="s">
        <v>187</v>
      </c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6"/>
    </row>
    <row r="185" spans="2:32" ht="15.75" thickBot="1" x14ac:dyDescent="0.3">
      <c r="Q185" s="120"/>
    </row>
    <row r="186" spans="2:32" ht="22.5" customHeight="1" x14ac:dyDescent="0.25">
      <c r="B186" s="200" t="s">
        <v>141</v>
      </c>
      <c r="C186" s="213"/>
      <c r="D186" s="213" t="str">
        <f>D181</f>
        <v>BUCCI STEFANO</v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4" t="s">
        <v>155</v>
      </c>
      <c r="P186" s="214"/>
      <c r="Q186" s="116"/>
      <c r="R186" s="214"/>
      <c r="S186" s="214"/>
      <c r="T186" s="213" t="str">
        <f>U182</f>
        <v>FRACCARO ENRICO</v>
      </c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 t="s">
        <v>144</v>
      </c>
      <c r="AF186" s="201"/>
    </row>
    <row r="187" spans="2:32" ht="22.5" customHeight="1" x14ac:dyDescent="0.25">
      <c r="B187" s="210" t="s">
        <v>143</v>
      </c>
      <c r="C187" s="206"/>
      <c r="D187" s="206" t="str">
        <f>D182</f>
        <v>SANTI DAVIDE</v>
      </c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11" t="s">
        <v>155</v>
      </c>
      <c r="P187" s="211"/>
      <c r="Q187" s="117"/>
      <c r="R187" s="211"/>
      <c r="S187" s="211"/>
      <c r="T187" s="206" t="str">
        <f>U181</f>
        <v>BEVILACQUA PAOLO</v>
      </c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 t="s">
        <v>142</v>
      </c>
      <c r="AF187" s="212"/>
    </row>
    <row r="188" spans="2:32" ht="22.5" customHeight="1" x14ac:dyDescent="0.25">
      <c r="B188" s="210" t="s">
        <v>145</v>
      </c>
      <c r="C188" s="206"/>
      <c r="D188" s="206" t="str">
        <f>D183</f>
        <v>BALLINI SIMONE</v>
      </c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11" t="s">
        <v>155</v>
      </c>
      <c r="P188" s="211"/>
      <c r="Q188" s="117"/>
      <c r="R188" s="211"/>
      <c r="S188" s="211"/>
      <c r="T188" s="206" t="str">
        <f>U184</f>
        <v>BRICHESE DIEGO</v>
      </c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 t="s">
        <v>148</v>
      </c>
      <c r="AF188" s="212"/>
    </row>
    <row r="189" spans="2:32" ht="22.5" customHeight="1" thickBot="1" x14ac:dyDescent="0.3">
      <c r="B189" s="202" t="s">
        <v>147</v>
      </c>
      <c r="C189" s="208"/>
      <c r="D189" s="208" t="str">
        <f>D184</f>
        <v>DI MICCO ALESSANDRO</v>
      </c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9" t="s">
        <v>155</v>
      </c>
      <c r="P189" s="209"/>
      <c r="Q189" s="118"/>
      <c r="R189" s="209"/>
      <c r="S189" s="209"/>
      <c r="T189" s="208" t="str">
        <f>U183</f>
        <v>GIACOMELLI MARCO</v>
      </c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 t="s">
        <v>146</v>
      </c>
      <c r="AF189" s="203"/>
    </row>
    <row r="190" spans="2:32" ht="22.5" customHeight="1" x14ac:dyDescent="0.25">
      <c r="B190" s="200" t="s">
        <v>143</v>
      </c>
      <c r="C190" s="213"/>
      <c r="D190" s="213" t="str">
        <f>D182</f>
        <v>SANTI DAVIDE</v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4" t="s">
        <v>155</v>
      </c>
      <c r="P190" s="214"/>
      <c r="Q190" s="116"/>
      <c r="R190" s="214"/>
      <c r="S190" s="214"/>
      <c r="T190" s="213" t="str">
        <f>U182</f>
        <v>FRACCARO ENRICO</v>
      </c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 t="s">
        <v>144</v>
      </c>
      <c r="AF190" s="201"/>
    </row>
    <row r="191" spans="2:32" ht="22.5" customHeight="1" x14ac:dyDescent="0.25">
      <c r="B191" s="210" t="s">
        <v>141</v>
      </c>
      <c r="C191" s="206"/>
      <c r="D191" s="206" t="str">
        <f>D181</f>
        <v>BUCCI STEFANO</v>
      </c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11"/>
      <c r="P191" s="211"/>
      <c r="Q191" s="117"/>
      <c r="R191" s="211" t="s">
        <v>155</v>
      </c>
      <c r="S191" s="211"/>
      <c r="T191" s="206" t="str">
        <f>U184</f>
        <v>BRICHESE DIEGO</v>
      </c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 t="s">
        <v>148</v>
      </c>
      <c r="AF191" s="212"/>
    </row>
    <row r="192" spans="2:32" ht="22.5" customHeight="1" x14ac:dyDescent="0.25">
      <c r="B192" s="210" t="s">
        <v>147</v>
      </c>
      <c r="C192" s="206"/>
      <c r="D192" s="206" t="str">
        <f>D184</f>
        <v>DI MICCO ALESSANDRO</v>
      </c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11" t="s">
        <v>155</v>
      </c>
      <c r="P192" s="211"/>
      <c r="Q192" s="117"/>
      <c r="R192" s="211"/>
      <c r="S192" s="211"/>
      <c r="T192" s="206" t="str">
        <f>U181</f>
        <v>BEVILACQUA PAOLO</v>
      </c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 t="s">
        <v>142</v>
      </c>
      <c r="AF192" s="212"/>
    </row>
    <row r="193" spans="1:33" ht="22.5" customHeight="1" thickBot="1" x14ac:dyDescent="0.3">
      <c r="B193" s="202" t="s">
        <v>145</v>
      </c>
      <c r="C193" s="208"/>
      <c r="D193" s="208" t="str">
        <f>D183</f>
        <v>BALLINI SIMONE</v>
      </c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9"/>
      <c r="P193" s="209"/>
      <c r="Q193" s="118"/>
      <c r="R193" s="209" t="s">
        <v>155</v>
      </c>
      <c r="S193" s="209"/>
      <c r="T193" s="208" t="str">
        <f>U183</f>
        <v>GIACOMELLI MARCO</v>
      </c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 t="s">
        <v>146</v>
      </c>
      <c r="AF193" s="203"/>
    </row>
    <row r="194" spans="1:33" ht="22.5" customHeight="1" x14ac:dyDescent="0.25">
      <c r="B194" s="200" t="s">
        <v>147</v>
      </c>
      <c r="C194" s="213"/>
      <c r="D194" s="213" t="str">
        <f>D184</f>
        <v>DI MICCO ALESSANDRO</v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4" t="s">
        <v>155</v>
      </c>
      <c r="P194" s="214"/>
      <c r="Q194" s="116"/>
      <c r="R194" s="214"/>
      <c r="S194" s="214"/>
      <c r="T194" s="213" t="str">
        <f>U184</f>
        <v>BRICHESE DIEGO</v>
      </c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 t="s">
        <v>148</v>
      </c>
      <c r="AF194" s="201"/>
    </row>
    <row r="195" spans="1:33" ht="22.5" customHeight="1" x14ac:dyDescent="0.25">
      <c r="B195" s="210" t="s">
        <v>141</v>
      </c>
      <c r="C195" s="206"/>
      <c r="D195" s="206" t="str">
        <f>D181</f>
        <v>BUCCI STEFANO</v>
      </c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11"/>
      <c r="P195" s="211"/>
      <c r="Q195" s="117"/>
      <c r="R195" s="211" t="s">
        <v>155</v>
      </c>
      <c r="S195" s="211"/>
      <c r="T195" s="206" t="str">
        <f>U181</f>
        <v>BEVILACQUA PAOLO</v>
      </c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 t="s">
        <v>142</v>
      </c>
      <c r="AF195" s="212"/>
    </row>
    <row r="196" spans="1:33" ht="22.5" customHeight="1" x14ac:dyDescent="0.25">
      <c r="B196" s="210" t="s">
        <v>143</v>
      </c>
      <c r="C196" s="206"/>
      <c r="D196" s="206" t="str">
        <f>D182</f>
        <v>SANTI DAVIDE</v>
      </c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11"/>
      <c r="P196" s="211"/>
      <c r="Q196" s="117"/>
      <c r="R196" s="211" t="s">
        <v>155</v>
      </c>
      <c r="S196" s="211"/>
      <c r="T196" s="206" t="str">
        <f>U183</f>
        <v>GIACOMELLI MARCO</v>
      </c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 t="s">
        <v>146</v>
      </c>
      <c r="AF196" s="212"/>
    </row>
    <row r="197" spans="1:33" ht="22.5" customHeight="1" thickBot="1" x14ac:dyDescent="0.3">
      <c r="B197" s="202" t="s">
        <v>145</v>
      </c>
      <c r="C197" s="208"/>
      <c r="D197" s="208" t="str">
        <f>D183</f>
        <v>BALLINI SIMONE</v>
      </c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9"/>
      <c r="P197" s="209"/>
      <c r="Q197" s="118"/>
      <c r="R197" s="209" t="s">
        <v>155</v>
      </c>
      <c r="S197" s="209"/>
      <c r="T197" s="208" t="str">
        <f>U182</f>
        <v>FRACCARO ENRICO</v>
      </c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 t="s">
        <v>144</v>
      </c>
      <c r="AF197" s="203"/>
    </row>
    <row r="198" spans="1:33" ht="22.5" customHeight="1" x14ac:dyDescent="0.25">
      <c r="B198" s="200" t="s">
        <v>141</v>
      </c>
      <c r="C198" s="213"/>
      <c r="D198" s="213" t="str">
        <f>D181</f>
        <v>BUCCI STEFANO</v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4" t="s">
        <v>155</v>
      </c>
      <c r="P198" s="214"/>
      <c r="Q198" s="116"/>
      <c r="R198" s="214"/>
      <c r="S198" s="214"/>
      <c r="T198" s="213" t="str">
        <f>U183</f>
        <v>GIACOMELLI MARCO</v>
      </c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 t="s">
        <v>146</v>
      </c>
      <c r="AF198" s="201"/>
    </row>
    <row r="199" spans="1:33" ht="22.5" customHeight="1" x14ac:dyDescent="0.25">
      <c r="B199" s="210" t="s">
        <v>143</v>
      </c>
      <c r="C199" s="206"/>
      <c r="D199" s="206" t="str">
        <f>D182</f>
        <v>SANTI DAVIDE</v>
      </c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11"/>
      <c r="P199" s="211"/>
      <c r="Q199" s="117"/>
      <c r="R199" s="211" t="s">
        <v>155</v>
      </c>
      <c r="S199" s="211"/>
      <c r="T199" s="206" t="str">
        <f>U184</f>
        <v>BRICHESE DIEGO</v>
      </c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 t="s">
        <v>148</v>
      </c>
      <c r="AF199" s="212"/>
    </row>
    <row r="200" spans="1:33" ht="22.5" customHeight="1" x14ac:dyDescent="0.25">
      <c r="B200" s="210" t="s">
        <v>145</v>
      </c>
      <c r="C200" s="206"/>
      <c r="D200" s="206" t="str">
        <f>D183</f>
        <v>BALLINI SIMONE</v>
      </c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11"/>
      <c r="P200" s="211"/>
      <c r="Q200" s="117"/>
      <c r="R200" s="211" t="s">
        <v>155</v>
      </c>
      <c r="S200" s="211"/>
      <c r="T200" s="206" t="str">
        <f>U181</f>
        <v>BEVILACQUA PAOLO</v>
      </c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 t="s">
        <v>142</v>
      </c>
      <c r="AF200" s="212"/>
    </row>
    <row r="201" spans="1:33" ht="22.5" customHeight="1" thickBot="1" x14ac:dyDescent="0.3">
      <c r="B201" s="202" t="s">
        <v>147</v>
      </c>
      <c r="C201" s="208"/>
      <c r="D201" s="208" t="str">
        <f>D184</f>
        <v>DI MICCO ALESSANDRO</v>
      </c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9" t="s">
        <v>155</v>
      </c>
      <c r="P201" s="209"/>
      <c r="Q201" s="118"/>
      <c r="R201" s="209"/>
      <c r="S201" s="209"/>
      <c r="T201" s="208" t="str">
        <f>U182</f>
        <v>FRACCARO ENRICO</v>
      </c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 t="s">
        <v>144</v>
      </c>
      <c r="AF201" s="203"/>
    </row>
    <row r="202" spans="1:33" x14ac:dyDescent="0.25">
      <c r="A202" s="119"/>
      <c r="B202" s="205" t="s">
        <v>149</v>
      </c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119"/>
    </row>
    <row r="203" spans="1:33" ht="22.5" customHeight="1" x14ac:dyDescent="0.25">
      <c r="B203" s="206"/>
      <c r="C203" s="206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120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7"/>
      <c r="AC203" s="207"/>
      <c r="AD203" s="207"/>
      <c r="AE203" s="206"/>
      <c r="AF203" s="206"/>
    </row>
    <row r="204" spans="1:33" ht="7.5" customHeight="1" x14ac:dyDescent="0.25"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0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</row>
    <row r="205" spans="1:33" ht="15.75" thickBot="1" x14ac:dyDescent="0.3"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99" t="s">
        <v>150</v>
      </c>
      <c r="P205" s="199"/>
      <c r="Q205" s="199"/>
      <c r="R205" s="199"/>
      <c r="S205" s="199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</row>
    <row r="206" spans="1:33" x14ac:dyDescent="0.25"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200">
        <v>9</v>
      </c>
      <c r="P206" s="201"/>
      <c r="Q206" s="204" t="s">
        <v>69</v>
      </c>
      <c r="R206" s="200">
        <v>7</v>
      </c>
      <c r="S206" s="201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</row>
    <row r="207" spans="1:33" ht="15.75" thickBot="1" x14ac:dyDescent="0.3"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202"/>
      <c r="P207" s="203"/>
      <c r="Q207" s="204"/>
      <c r="R207" s="202"/>
      <c r="S207" s="203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</row>
    <row r="208" spans="1:33" x14ac:dyDescent="0.25"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</row>
    <row r="209" spans="2:32" x14ac:dyDescent="0.25">
      <c r="C209" s="174" t="s">
        <v>151</v>
      </c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U209" s="174" t="s">
        <v>151</v>
      </c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</row>
    <row r="212" spans="2:32" x14ac:dyDescent="0.25">
      <c r="H212" s="226" t="s">
        <v>98</v>
      </c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</row>
    <row r="213" spans="2:32" x14ac:dyDescent="0.25"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</row>
    <row r="215" spans="2:32" x14ac:dyDescent="0.25">
      <c r="H215" s="227" t="s">
        <v>136</v>
      </c>
      <c r="I215" s="227"/>
      <c r="J215" s="227"/>
      <c r="K215" s="227"/>
      <c r="L215" s="228">
        <v>1</v>
      </c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</row>
    <row r="217" spans="2:32" x14ac:dyDescent="0.25">
      <c r="H217" s="227" t="s">
        <v>137</v>
      </c>
      <c r="I217" s="227"/>
      <c r="J217" s="227"/>
      <c r="K217" s="227"/>
      <c r="L217" s="228" t="s">
        <v>80</v>
      </c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</row>
    <row r="218" spans="2:32" ht="7.5" customHeight="1" x14ac:dyDescent="0.25">
      <c r="H218" s="108"/>
      <c r="I218" s="108"/>
      <c r="J218" s="108"/>
      <c r="K218" s="108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</row>
    <row r="219" spans="2:32" ht="15.75" thickBot="1" x14ac:dyDescent="0.3">
      <c r="F219" s="229" t="s">
        <v>138</v>
      </c>
      <c r="G219" s="229"/>
      <c r="H219" s="229"/>
      <c r="I219" s="229"/>
      <c r="J219" s="229"/>
      <c r="K219" s="229"/>
      <c r="P219" s="227" t="s">
        <v>139</v>
      </c>
      <c r="Q219" s="227"/>
      <c r="R219" s="227"/>
      <c r="W219" s="230" t="s">
        <v>140</v>
      </c>
      <c r="X219" s="230"/>
      <c r="Y219" s="230"/>
      <c r="Z219" s="230"/>
      <c r="AA219" s="230"/>
      <c r="AB219" s="230"/>
    </row>
    <row r="220" spans="2:32" ht="15.75" thickBot="1" x14ac:dyDescent="0.3">
      <c r="B220" s="218" t="s">
        <v>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110" t="s">
        <v>155</v>
      </c>
      <c r="R220" s="110"/>
      <c r="S220" s="218" t="s">
        <v>6</v>
      </c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23"/>
    </row>
    <row r="221" spans="2:32" ht="15.75" thickBot="1" x14ac:dyDescent="0.3">
      <c r="B221" s="220"/>
      <c r="C221" s="221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2"/>
      <c r="S221" s="220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2"/>
    </row>
    <row r="222" spans="2:32" ht="7.5" customHeight="1" thickBot="1" x14ac:dyDescent="0.3"/>
    <row r="223" spans="2:32" ht="22.5" customHeight="1" x14ac:dyDescent="0.25">
      <c r="B223" s="200" t="s">
        <v>141</v>
      </c>
      <c r="C223" s="213"/>
      <c r="D223" s="224" t="s">
        <v>178</v>
      </c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5"/>
      <c r="S223" s="200" t="s">
        <v>142</v>
      </c>
      <c r="T223" s="213"/>
      <c r="U223" s="224" t="s">
        <v>180</v>
      </c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5"/>
    </row>
    <row r="224" spans="2:32" ht="22.5" customHeight="1" x14ac:dyDescent="0.25">
      <c r="B224" s="210" t="s">
        <v>143</v>
      </c>
      <c r="C224" s="206"/>
      <c r="D224" s="207" t="s">
        <v>175</v>
      </c>
      <c r="E224" s="207"/>
      <c r="F224" s="207"/>
      <c r="G224" s="207"/>
      <c r="H224" s="207"/>
      <c r="I224" s="207"/>
      <c r="J224" s="207"/>
      <c r="K224" s="207"/>
      <c r="L224" s="207"/>
      <c r="M224" s="207"/>
      <c r="N224" s="207"/>
      <c r="O224" s="217"/>
      <c r="S224" s="210" t="s">
        <v>152</v>
      </c>
      <c r="T224" s="206"/>
      <c r="U224" s="207" t="s">
        <v>181</v>
      </c>
      <c r="V224" s="207"/>
      <c r="W224" s="207"/>
      <c r="X224" s="207"/>
      <c r="Y224" s="207"/>
      <c r="Z224" s="207"/>
      <c r="AA224" s="207"/>
      <c r="AB224" s="207"/>
      <c r="AC224" s="207"/>
      <c r="AD224" s="207"/>
      <c r="AE224" s="207"/>
      <c r="AF224" s="217"/>
    </row>
    <row r="225" spans="2:32" ht="22.5" customHeight="1" x14ac:dyDescent="0.25">
      <c r="B225" s="210" t="s">
        <v>145</v>
      </c>
      <c r="C225" s="206"/>
      <c r="D225" s="207" t="s">
        <v>177</v>
      </c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17"/>
      <c r="S225" s="210" t="s">
        <v>146</v>
      </c>
      <c r="T225" s="206"/>
      <c r="U225" s="207" t="s">
        <v>183</v>
      </c>
      <c r="V225" s="207"/>
      <c r="W225" s="207"/>
      <c r="X225" s="207"/>
      <c r="Y225" s="207"/>
      <c r="Z225" s="207"/>
      <c r="AA225" s="207"/>
      <c r="AB225" s="207"/>
      <c r="AC225" s="207"/>
      <c r="AD225" s="207"/>
      <c r="AE225" s="207"/>
      <c r="AF225" s="217"/>
    </row>
    <row r="226" spans="2:32" ht="22.5" customHeight="1" thickBot="1" x14ac:dyDescent="0.3">
      <c r="B226" s="202" t="s">
        <v>147</v>
      </c>
      <c r="C226" s="208"/>
      <c r="D226" s="215" t="s">
        <v>176</v>
      </c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6"/>
      <c r="S226" s="202" t="s">
        <v>148</v>
      </c>
      <c r="T226" s="208"/>
      <c r="U226" s="215" t="s">
        <v>182</v>
      </c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6"/>
    </row>
    <row r="227" spans="2:32" ht="15.75" thickBot="1" x14ac:dyDescent="0.3">
      <c r="Q227" s="120"/>
    </row>
    <row r="228" spans="2:32" ht="22.5" customHeight="1" x14ac:dyDescent="0.25">
      <c r="B228" s="200" t="s">
        <v>141</v>
      </c>
      <c r="C228" s="213"/>
      <c r="D228" s="213" t="str">
        <f>D223</f>
        <v>BILANCINI MINO</v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4" t="s">
        <v>155</v>
      </c>
      <c r="P228" s="214"/>
      <c r="Q228" s="116"/>
      <c r="R228" s="214"/>
      <c r="S228" s="214"/>
      <c r="T228" s="213" t="str">
        <f>U224</f>
        <v>CIOFANI FABIO</v>
      </c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 t="s">
        <v>144</v>
      </c>
      <c r="AF228" s="201"/>
    </row>
    <row r="229" spans="2:32" ht="22.5" customHeight="1" x14ac:dyDescent="0.25">
      <c r="B229" s="210" t="s">
        <v>143</v>
      </c>
      <c r="C229" s="206"/>
      <c r="D229" s="206" t="str">
        <f>D224</f>
        <v>NICCACCI LUCA</v>
      </c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11" t="s">
        <v>155</v>
      </c>
      <c r="P229" s="211"/>
      <c r="Q229" s="117"/>
      <c r="R229" s="211"/>
      <c r="S229" s="211"/>
      <c r="T229" s="206" t="str">
        <f>U223</f>
        <v>MARTINI SERGIO</v>
      </c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 t="s">
        <v>142</v>
      </c>
      <c r="AF229" s="212"/>
    </row>
    <row r="230" spans="2:32" ht="22.5" customHeight="1" x14ac:dyDescent="0.25">
      <c r="B230" s="210" t="s">
        <v>145</v>
      </c>
      <c r="C230" s="206"/>
      <c r="D230" s="206" t="str">
        <f>D225</f>
        <v>MONACO FILIPPO</v>
      </c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11" t="s">
        <v>155</v>
      </c>
      <c r="P230" s="211"/>
      <c r="Q230" s="117"/>
      <c r="R230" s="211"/>
      <c r="S230" s="211"/>
      <c r="T230" s="206" t="str">
        <f>U226</f>
        <v>PITORRI FRANCO</v>
      </c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 t="s">
        <v>148</v>
      </c>
      <c r="AF230" s="212"/>
    </row>
    <row r="231" spans="2:32" ht="22.5" customHeight="1" thickBot="1" x14ac:dyDescent="0.3">
      <c r="B231" s="202" t="s">
        <v>147</v>
      </c>
      <c r="C231" s="208"/>
      <c r="D231" s="208" t="str">
        <f>D226</f>
        <v>MARIOTTI ATTILIO</v>
      </c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9" t="s">
        <v>155</v>
      </c>
      <c r="P231" s="209"/>
      <c r="Q231" s="118"/>
      <c r="R231" s="209"/>
      <c r="S231" s="209"/>
      <c r="T231" s="208" t="str">
        <f>U225</f>
        <v>DI TERLIZZI DANILO</v>
      </c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 t="s">
        <v>146</v>
      </c>
      <c r="AF231" s="203"/>
    </row>
    <row r="232" spans="2:32" ht="22.5" customHeight="1" x14ac:dyDescent="0.25">
      <c r="B232" s="200" t="s">
        <v>143</v>
      </c>
      <c r="C232" s="213"/>
      <c r="D232" s="213" t="str">
        <f>D224</f>
        <v>NICCACCI LUCA</v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4" t="s">
        <v>155</v>
      </c>
      <c r="P232" s="214"/>
      <c r="Q232" s="116"/>
      <c r="R232" s="214"/>
      <c r="S232" s="214"/>
      <c r="T232" s="213" t="str">
        <f>U224</f>
        <v>CIOFANI FABIO</v>
      </c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 t="s">
        <v>144</v>
      </c>
      <c r="AF232" s="201"/>
    </row>
    <row r="233" spans="2:32" ht="22.5" customHeight="1" x14ac:dyDescent="0.25">
      <c r="B233" s="210" t="s">
        <v>141</v>
      </c>
      <c r="C233" s="206"/>
      <c r="D233" s="206" t="str">
        <f>D223</f>
        <v>BILANCINI MINO</v>
      </c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11"/>
      <c r="P233" s="211"/>
      <c r="Q233" s="117"/>
      <c r="R233" s="211" t="s">
        <v>155</v>
      </c>
      <c r="S233" s="211"/>
      <c r="T233" s="206" t="str">
        <f>U226</f>
        <v>PITORRI FRANCO</v>
      </c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 t="s">
        <v>148</v>
      </c>
      <c r="AF233" s="212"/>
    </row>
    <row r="234" spans="2:32" ht="22.5" customHeight="1" x14ac:dyDescent="0.25">
      <c r="B234" s="210" t="s">
        <v>147</v>
      </c>
      <c r="C234" s="206"/>
      <c r="D234" s="206" t="str">
        <f>D226</f>
        <v>MARIOTTI ATTILIO</v>
      </c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11"/>
      <c r="P234" s="211"/>
      <c r="Q234" s="117"/>
      <c r="R234" s="211" t="s">
        <v>155</v>
      </c>
      <c r="S234" s="211"/>
      <c r="T234" s="206" t="str">
        <f>U223</f>
        <v>MARTINI SERGIO</v>
      </c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 t="s">
        <v>142</v>
      </c>
      <c r="AF234" s="212"/>
    </row>
    <row r="235" spans="2:32" ht="22.5" customHeight="1" thickBot="1" x14ac:dyDescent="0.3">
      <c r="B235" s="202" t="s">
        <v>145</v>
      </c>
      <c r="C235" s="208"/>
      <c r="D235" s="208" t="str">
        <f>D225</f>
        <v>MONACO FILIPPO</v>
      </c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9"/>
      <c r="P235" s="209"/>
      <c r="Q235" s="118"/>
      <c r="R235" s="209" t="s">
        <v>155</v>
      </c>
      <c r="S235" s="209"/>
      <c r="T235" s="208" t="str">
        <f>U225</f>
        <v>DI TERLIZZI DANILO</v>
      </c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 t="s">
        <v>146</v>
      </c>
      <c r="AF235" s="203"/>
    </row>
    <row r="236" spans="2:32" ht="22.5" customHeight="1" x14ac:dyDescent="0.25">
      <c r="B236" s="200" t="s">
        <v>147</v>
      </c>
      <c r="C236" s="213"/>
      <c r="D236" s="213" t="str">
        <f>D226</f>
        <v>MARIOTTI ATTILIO</v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4" t="s">
        <v>155</v>
      </c>
      <c r="P236" s="214"/>
      <c r="Q236" s="116"/>
      <c r="R236" s="214"/>
      <c r="S236" s="214"/>
      <c r="T236" s="213" t="str">
        <f>U226</f>
        <v>PITORRI FRANCO</v>
      </c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 t="s">
        <v>148</v>
      </c>
      <c r="AF236" s="201"/>
    </row>
    <row r="237" spans="2:32" ht="22.5" customHeight="1" x14ac:dyDescent="0.25">
      <c r="B237" s="210" t="s">
        <v>141</v>
      </c>
      <c r="C237" s="206"/>
      <c r="D237" s="206" t="str">
        <f>D223</f>
        <v>BILANCINI MINO</v>
      </c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11"/>
      <c r="P237" s="211"/>
      <c r="Q237" s="117"/>
      <c r="R237" s="211" t="s">
        <v>155</v>
      </c>
      <c r="S237" s="211"/>
      <c r="T237" s="206" t="str">
        <f>U223</f>
        <v>MARTINI SERGIO</v>
      </c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 t="s">
        <v>142</v>
      </c>
      <c r="AF237" s="212"/>
    </row>
    <row r="238" spans="2:32" ht="22.5" customHeight="1" x14ac:dyDescent="0.25">
      <c r="B238" s="210" t="s">
        <v>143</v>
      </c>
      <c r="C238" s="206"/>
      <c r="D238" s="206" t="str">
        <f>D224</f>
        <v>NICCACCI LUCA</v>
      </c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11"/>
      <c r="P238" s="211"/>
      <c r="Q238" s="117"/>
      <c r="R238" s="211" t="s">
        <v>155</v>
      </c>
      <c r="S238" s="211"/>
      <c r="T238" s="206" t="str">
        <f>U225</f>
        <v>DI TERLIZZI DANILO</v>
      </c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 t="s">
        <v>146</v>
      </c>
      <c r="AF238" s="212"/>
    </row>
    <row r="239" spans="2:32" ht="22.5" customHeight="1" thickBot="1" x14ac:dyDescent="0.3">
      <c r="B239" s="202" t="s">
        <v>145</v>
      </c>
      <c r="C239" s="208"/>
      <c r="D239" s="208" t="str">
        <f>D225</f>
        <v>MONACO FILIPPO</v>
      </c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9" t="s">
        <v>155</v>
      </c>
      <c r="P239" s="209"/>
      <c r="Q239" s="118"/>
      <c r="R239" s="209"/>
      <c r="S239" s="209"/>
      <c r="T239" s="208" t="str">
        <f>U224</f>
        <v>CIOFANI FABIO</v>
      </c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 t="s">
        <v>144</v>
      </c>
      <c r="AF239" s="203"/>
    </row>
    <row r="240" spans="2:32" ht="22.5" customHeight="1" x14ac:dyDescent="0.25">
      <c r="B240" s="200" t="s">
        <v>141</v>
      </c>
      <c r="C240" s="213"/>
      <c r="D240" s="213" t="str">
        <f>D223</f>
        <v>BILANCINI MINO</v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4" t="s">
        <v>155</v>
      </c>
      <c r="P240" s="214"/>
      <c r="Q240" s="116"/>
      <c r="R240" s="214"/>
      <c r="S240" s="214"/>
      <c r="T240" s="213" t="str">
        <f>U225</f>
        <v>DI TERLIZZI DANILO</v>
      </c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 t="s">
        <v>146</v>
      </c>
      <c r="AF240" s="201"/>
    </row>
    <row r="241" spans="1:33" ht="22.5" customHeight="1" x14ac:dyDescent="0.25">
      <c r="B241" s="210" t="s">
        <v>143</v>
      </c>
      <c r="C241" s="206"/>
      <c r="D241" s="206" t="str">
        <f>D224</f>
        <v>NICCACCI LUCA</v>
      </c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11" t="s">
        <v>155</v>
      </c>
      <c r="P241" s="211"/>
      <c r="Q241" s="117"/>
      <c r="R241" s="211"/>
      <c r="S241" s="211"/>
      <c r="T241" s="206" t="str">
        <f>U226</f>
        <v>PITORRI FRANCO</v>
      </c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 t="s">
        <v>148</v>
      </c>
      <c r="AF241" s="212"/>
    </row>
    <row r="242" spans="1:33" ht="22.5" customHeight="1" x14ac:dyDescent="0.25">
      <c r="B242" s="210" t="s">
        <v>145</v>
      </c>
      <c r="C242" s="206"/>
      <c r="D242" s="206" t="str">
        <f>D225</f>
        <v>MONACO FILIPPO</v>
      </c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11"/>
      <c r="P242" s="211"/>
      <c r="Q242" s="117"/>
      <c r="R242" s="211"/>
      <c r="S242" s="211"/>
      <c r="T242" s="206" t="str">
        <f>U223</f>
        <v>MARTINI SERGIO</v>
      </c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 t="s">
        <v>142</v>
      </c>
      <c r="AF242" s="212"/>
    </row>
    <row r="243" spans="1:33" ht="22.5" customHeight="1" thickBot="1" x14ac:dyDescent="0.3">
      <c r="B243" s="202" t="s">
        <v>147</v>
      </c>
      <c r="C243" s="208"/>
      <c r="D243" s="208" t="str">
        <f>D226</f>
        <v>MARIOTTI ATTILIO</v>
      </c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9"/>
      <c r="P243" s="209"/>
      <c r="Q243" s="118"/>
      <c r="R243" s="209"/>
      <c r="S243" s="209"/>
      <c r="T243" s="208" t="str">
        <f>U224</f>
        <v>CIOFANI FABIO</v>
      </c>
      <c r="U243" s="208"/>
      <c r="V243" s="208"/>
      <c r="W243" s="208"/>
      <c r="X243" s="208"/>
      <c r="Y243" s="208"/>
      <c r="Z243" s="208"/>
      <c r="AA243" s="208"/>
      <c r="AB243" s="208"/>
      <c r="AC243" s="208"/>
      <c r="AD243" s="208"/>
      <c r="AE243" s="208" t="s">
        <v>144</v>
      </c>
      <c r="AF243" s="203"/>
    </row>
    <row r="244" spans="1:33" x14ac:dyDescent="0.25">
      <c r="A244" s="119"/>
      <c r="B244" s="205" t="s">
        <v>149</v>
      </c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119"/>
    </row>
    <row r="245" spans="1:33" ht="22.5" customHeight="1" x14ac:dyDescent="0.25">
      <c r="B245" s="206"/>
      <c r="C245" s="206"/>
      <c r="D245" s="207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120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6"/>
      <c r="AF245" s="206"/>
    </row>
    <row r="246" spans="1:33" ht="7.5" customHeight="1" x14ac:dyDescent="0.25"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0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</row>
    <row r="247" spans="1:33" ht="15.75" thickBot="1" x14ac:dyDescent="0.3"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99" t="s">
        <v>150</v>
      </c>
      <c r="P247" s="199"/>
      <c r="Q247" s="199"/>
      <c r="R247" s="199"/>
      <c r="S247" s="199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</row>
    <row r="248" spans="1:33" x14ac:dyDescent="0.25"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200">
        <v>9</v>
      </c>
      <c r="P248" s="201"/>
      <c r="Q248" s="204" t="s">
        <v>69</v>
      </c>
      <c r="R248" s="200">
        <v>5</v>
      </c>
      <c r="S248" s="201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</row>
    <row r="249" spans="1:33" ht="15.75" thickBot="1" x14ac:dyDescent="0.3"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202"/>
      <c r="P249" s="203"/>
      <c r="Q249" s="204"/>
      <c r="R249" s="202"/>
      <c r="S249" s="203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</row>
    <row r="250" spans="1:33" x14ac:dyDescent="0.25"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</row>
    <row r="251" spans="1:33" x14ac:dyDescent="0.25">
      <c r="C251" s="174" t="s">
        <v>151</v>
      </c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U251" s="174" t="s">
        <v>151</v>
      </c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</row>
  </sheetData>
  <mergeCells count="834">
    <mergeCell ref="H2:AF3"/>
    <mergeCell ref="H5:K5"/>
    <mergeCell ref="L5:AF5"/>
    <mergeCell ref="H7:K7"/>
    <mergeCell ref="L7:AF7"/>
    <mergeCell ref="F9:K9"/>
    <mergeCell ref="P9:R9"/>
    <mergeCell ref="W9:AB9"/>
    <mergeCell ref="AI13:AT13"/>
    <mergeCell ref="B14:C14"/>
    <mergeCell ref="D14:O14"/>
    <mergeCell ref="S14:T14"/>
    <mergeCell ref="U14:AF14"/>
    <mergeCell ref="AI14:AT14"/>
    <mergeCell ref="B10:O11"/>
    <mergeCell ref="S10:AF11"/>
    <mergeCell ref="B13:C13"/>
    <mergeCell ref="D13:O13"/>
    <mergeCell ref="S13:T13"/>
    <mergeCell ref="U13:AF13"/>
    <mergeCell ref="B15:C15"/>
    <mergeCell ref="D15:O15"/>
    <mergeCell ref="S15:T15"/>
    <mergeCell ref="U15:AF15"/>
    <mergeCell ref="AI15:AT15"/>
    <mergeCell ref="B16:C16"/>
    <mergeCell ref="D16:O16"/>
    <mergeCell ref="S16:T16"/>
    <mergeCell ref="U16:AF16"/>
    <mergeCell ref="AI16:AT16"/>
    <mergeCell ref="AI18:AT18"/>
    <mergeCell ref="B19:C19"/>
    <mergeCell ref="D19:N19"/>
    <mergeCell ref="O19:P19"/>
    <mergeCell ref="R19:S19"/>
    <mergeCell ref="T19:AD19"/>
    <mergeCell ref="AE19:AF19"/>
    <mergeCell ref="AI19:AT19"/>
    <mergeCell ref="B18:C18"/>
    <mergeCell ref="D18:N18"/>
    <mergeCell ref="O18:P18"/>
    <mergeCell ref="R18:S18"/>
    <mergeCell ref="T18:AD18"/>
    <mergeCell ref="AE18:AF18"/>
    <mergeCell ref="B22:C22"/>
    <mergeCell ref="D22:N22"/>
    <mergeCell ref="O22:P22"/>
    <mergeCell ref="R22:S22"/>
    <mergeCell ref="T22:AD22"/>
    <mergeCell ref="AE22:AF22"/>
    <mergeCell ref="AI20:AT20"/>
    <mergeCell ref="B21:C21"/>
    <mergeCell ref="D21:N21"/>
    <mergeCell ref="O21:P21"/>
    <mergeCell ref="R21:S21"/>
    <mergeCell ref="T21:AD21"/>
    <mergeCell ref="AE21:AF21"/>
    <mergeCell ref="AI21:AT21"/>
    <mergeCell ref="B20:C20"/>
    <mergeCell ref="D20:N20"/>
    <mergeCell ref="O20:P20"/>
    <mergeCell ref="R20:S20"/>
    <mergeCell ref="T20:AD20"/>
    <mergeCell ref="AE20:AF20"/>
    <mergeCell ref="B24:C24"/>
    <mergeCell ref="D24:N24"/>
    <mergeCell ref="O24:P24"/>
    <mergeCell ref="R24:S24"/>
    <mergeCell ref="T24:AD24"/>
    <mergeCell ref="AE24:AF24"/>
    <mergeCell ref="B23:C23"/>
    <mergeCell ref="D23:N23"/>
    <mergeCell ref="O23:P23"/>
    <mergeCell ref="R23:S23"/>
    <mergeCell ref="T23:AD23"/>
    <mergeCell ref="AE23:AF23"/>
    <mergeCell ref="B26:C26"/>
    <mergeCell ref="D26:N26"/>
    <mergeCell ref="O26:P26"/>
    <mergeCell ref="R26:S26"/>
    <mergeCell ref="T26:AD26"/>
    <mergeCell ref="AE26:AF26"/>
    <mergeCell ref="B25:C25"/>
    <mergeCell ref="D25:N25"/>
    <mergeCell ref="O25:P25"/>
    <mergeCell ref="R25:S25"/>
    <mergeCell ref="T25:AD25"/>
    <mergeCell ref="AE25:AF25"/>
    <mergeCell ref="B28:C28"/>
    <mergeCell ref="D28:N28"/>
    <mergeCell ref="O28:P28"/>
    <mergeCell ref="R28:S28"/>
    <mergeCell ref="T28:AD28"/>
    <mergeCell ref="AE28:AF28"/>
    <mergeCell ref="B27:C27"/>
    <mergeCell ref="D27:N27"/>
    <mergeCell ref="O27:P27"/>
    <mergeCell ref="R27:S27"/>
    <mergeCell ref="T27:AD27"/>
    <mergeCell ref="AE27:AF27"/>
    <mergeCell ref="B30:C30"/>
    <mergeCell ref="D30:N30"/>
    <mergeCell ref="O30:P30"/>
    <mergeCell ref="R30:S30"/>
    <mergeCell ref="T30:AD30"/>
    <mergeCell ref="AE30:AF30"/>
    <mergeCell ref="B29:C29"/>
    <mergeCell ref="D29:N29"/>
    <mergeCell ref="O29:P29"/>
    <mergeCell ref="R29:S29"/>
    <mergeCell ref="T29:AD29"/>
    <mergeCell ref="AE29:AF29"/>
    <mergeCell ref="B32:C32"/>
    <mergeCell ref="D32:N32"/>
    <mergeCell ref="O32:P32"/>
    <mergeCell ref="R32:S32"/>
    <mergeCell ref="T32:AD32"/>
    <mergeCell ref="AE32:AF32"/>
    <mergeCell ref="B31:C31"/>
    <mergeCell ref="D31:N31"/>
    <mergeCell ref="O31:P31"/>
    <mergeCell ref="R31:S31"/>
    <mergeCell ref="T31:AD31"/>
    <mergeCell ref="AE31:AF31"/>
    <mergeCell ref="B34:AF34"/>
    <mergeCell ref="B35:C35"/>
    <mergeCell ref="D35:N35"/>
    <mergeCell ref="O35:P35"/>
    <mergeCell ref="R35:S35"/>
    <mergeCell ref="T35:AD35"/>
    <mergeCell ref="AE35:AF35"/>
    <mergeCell ref="B33:C33"/>
    <mergeCell ref="D33:N33"/>
    <mergeCell ref="O33:P33"/>
    <mergeCell ref="R33:S33"/>
    <mergeCell ref="T33:AD33"/>
    <mergeCell ref="AE33:AF33"/>
    <mergeCell ref="H44:AF45"/>
    <mergeCell ref="H47:K47"/>
    <mergeCell ref="L47:AF47"/>
    <mergeCell ref="H49:K49"/>
    <mergeCell ref="L49:AF49"/>
    <mergeCell ref="F51:K51"/>
    <mergeCell ref="P51:R51"/>
    <mergeCell ref="W51:AB51"/>
    <mergeCell ref="O37:S37"/>
    <mergeCell ref="O38:P39"/>
    <mergeCell ref="Q38:Q39"/>
    <mergeCell ref="R38:S39"/>
    <mergeCell ref="C41:M41"/>
    <mergeCell ref="U41:AE41"/>
    <mergeCell ref="AI55:AT55"/>
    <mergeCell ref="B56:C56"/>
    <mergeCell ref="D56:O56"/>
    <mergeCell ref="S56:T56"/>
    <mergeCell ref="U56:AF56"/>
    <mergeCell ref="AI56:AT56"/>
    <mergeCell ref="B52:O53"/>
    <mergeCell ref="S52:AF53"/>
    <mergeCell ref="B55:C55"/>
    <mergeCell ref="D55:O55"/>
    <mergeCell ref="S55:T55"/>
    <mergeCell ref="U55:AF55"/>
    <mergeCell ref="B57:C57"/>
    <mergeCell ref="D57:O57"/>
    <mergeCell ref="S57:T57"/>
    <mergeCell ref="U57:AF57"/>
    <mergeCell ref="AI57:AT57"/>
    <mergeCell ref="B58:C58"/>
    <mergeCell ref="D58:O58"/>
    <mergeCell ref="S58:T58"/>
    <mergeCell ref="U58:AF58"/>
    <mergeCell ref="AI58:AT58"/>
    <mergeCell ref="AI60:AT60"/>
    <mergeCell ref="B61:C61"/>
    <mergeCell ref="D61:N61"/>
    <mergeCell ref="O61:P61"/>
    <mergeCell ref="R61:S61"/>
    <mergeCell ref="T61:AD61"/>
    <mergeCell ref="AE61:AF61"/>
    <mergeCell ref="AI61:AT61"/>
    <mergeCell ref="B60:C60"/>
    <mergeCell ref="D60:N60"/>
    <mergeCell ref="O60:P60"/>
    <mergeCell ref="R60:S60"/>
    <mergeCell ref="T60:AD60"/>
    <mergeCell ref="AE60:AF60"/>
    <mergeCell ref="B64:C64"/>
    <mergeCell ref="D64:N64"/>
    <mergeCell ref="O64:P64"/>
    <mergeCell ref="R64:S64"/>
    <mergeCell ref="T64:AD64"/>
    <mergeCell ref="AE64:AF64"/>
    <mergeCell ref="AI62:AT62"/>
    <mergeCell ref="B63:C63"/>
    <mergeCell ref="D63:N63"/>
    <mergeCell ref="O63:P63"/>
    <mergeCell ref="R63:S63"/>
    <mergeCell ref="T63:AD63"/>
    <mergeCell ref="AE63:AF63"/>
    <mergeCell ref="AI63:AT63"/>
    <mergeCell ref="B62:C62"/>
    <mergeCell ref="D62:N62"/>
    <mergeCell ref="O62:P62"/>
    <mergeCell ref="R62:S62"/>
    <mergeCell ref="T62:AD62"/>
    <mergeCell ref="AE62:AF62"/>
    <mergeCell ref="B66:C66"/>
    <mergeCell ref="D66:N66"/>
    <mergeCell ref="O66:P66"/>
    <mergeCell ref="R66:S66"/>
    <mergeCell ref="T66:AD66"/>
    <mergeCell ref="AE66:AF66"/>
    <mergeCell ref="B65:C65"/>
    <mergeCell ref="D65:N65"/>
    <mergeCell ref="O65:P65"/>
    <mergeCell ref="R65:S65"/>
    <mergeCell ref="T65:AD65"/>
    <mergeCell ref="AE65:AF65"/>
    <mergeCell ref="B68:C68"/>
    <mergeCell ref="D68:N68"/>
    <mergeCell ref="O68:P68"/>
    <mergeCell ref="R68:S68"/>
    <mergeCell ref="T68:AD68"/>
    <mergeCell ref="AE68:AF68"/>
    <mergeCell ref="B67:C67"/>
    <mergeCell ref="D67:N67"/>
    <mergeCell ref="O67:P67"/>
    <mergeCell ref="R67:S67"/>
    <mergeCell ref="T67:AD67"/>
    <mergeCell ref="AE67:AF67"/>
    <mergeCell ref="B70:C70"/>
    <mergeCell ref="D70:N70"/>
    <mergeCell ref="O70:P70"/>
    <mergeCell ref="R70:S70"/>
    <mergeCell ref="T70:AD70"/>
    <mergeCell ref="AE70:AF70"/>
    <mergeCell ref="B69:C69"/>
    <mergeCell ref="D69:N69"/>
    <mergeCell ref="O69:P69"/>
    <mergeCell ref="R69:S69"/>
    <mergeCell ref="T69:AD69"/>
    <mergeCell ref="AE69:AF69"/>
    <mergeCell ref="B72:C72"/>
    <mergeCell ref="D72:N72"/>
    <mergeCell ref="O72:P72"/>
    <mergeCell ref="R72:S72"/>
    <mergeCell ref="T72:AD72"/>
    <mergeCell ref="AE72:AF72"/>
    <mergeCell ref="B71:C71"/>
    <mergeCell ref="D71:N71"/>
    <mergeCell ref="O71:P71"/>
    <mergeCell ref="R71:S71"/>
    <mergeCell ref="T71:AD71"/>
    <mergeCell ref="AE71:AF71"/>
    <mergeCell ref="B74:C74"/>
    <mergeCell ref="D74:N74"/>
    <mergeCell ref="O74:P74"/>
    <mergeCell ref="R74:S74"/>
    <mergeCell ref="T74:AD74"/>
    <mergeCell ref="AE74:AF74"/>
    <mergeCell ref="B73:C73"/>
    <mergeCell ref="D73:N73"/>
    <mergeCell ref="O73:P73"/>
    <mergeCell ref="R73:S73"/>
    <mergeCell ref="T73:AD73"/>
    <mergeCell ref="AE73:AF73"/>
    <mergeCell ref="B76:AF76"/>
    <mergeCell ref="B77:C77"/>
    <mergeCell ref="D77:N77"/>
    <mergeCell ref="O77:P77"/>
    <mergeCell ref="R77:S77"/>
    <mergeCell ref="T77:AD77"/>
    <mergeCell ref="AE77:AF77"/>
    <mergeCell ref="B75:C75"/>
    <mergeCell ref="D75:N75"/>
    <mergeCell ref="O75:P75"/>
    <mergeCell ref="R75:S75"/>
    <mergeCell ref="T75:AD75"/>
    <mergeCell ref="AE75:AF75"/>
    <mergeCell ref="H86:AF87"/>
    <mergeCell ref="H89:K89"/>
    <mergeCell ref="L89:AF89"/>
    <mergeCell ref="H91:K91"/>
    <mergeCell ref="L91:AF91"/>
    <mergeCell ref="F93:K93"/>
    <mergeCell ref="P93:R93"/>
    <mergeCell ref="W93:AB93"/>
    <mergeCell ref="O79:S79"/>
    <mergeCell ref="O80:P81"/>
    <mergeCell ref="Q80:Q81"/>
    <mergeCell ref="R80:S81"/>
    <mergeCell ref="C83:M83"/>
    <mergeCell ref="U83:AE83"/>
    <mergeCell ref="AI97:AT97"/>
    <mergeCell ref="B98:C98"/>
    <mergeCell ref="D98:O98"/>
    <mergeCell ref="S98:T98"/>
    <mergeCell ref="U98:AF98"/>
    <mergeCell ref="AI98:AT98"/>
    <mergeCell ref="B94:O95"/>
    <mergeCell ref="S94:AF95"/>
    <mergeCell ref="B97:C97"/>
    <mergeCell ref="D97:O97"/>
    <mergeCell ref="S97:T97"/>
    <mergeCell ref="U97:AF97"/>
    <mergeCell ref="B99:C99"/>
    <mergeCell ref="D99:O99"/>
    <mergeCell ref="S99:T99"/>
    <mergeCell ref="U99:AF99"/>
    <mergeCell ref="AI99:AT99"/>
    <mergeCell ref="B100:C100"/>
    <mergeCell ref="D100:O100"/>
    <mergeCell ref="S100:T100"/>
    <mergeCell ref="U100:AF100"/>
    <mergeCell ref="AI100:AT100"/>
    <mergeCell ref="AI102:AT102"/>
    <mergeCell ref="B103:C103"/>
    <mergeCell ref="D103:N103"/>
    <mergeCell ref="O103:P103"/>
    <mergeCell ref="R103:S103"/>
    <mergeCell ref="T103:AD103"/>
    <mergeCell ref="AE103:AF103"/>
    <mergeCell ref="AI103:AT103"/>
    <mergeCell ref="B102:C102"/>
    <mergeCell ref="D102:N102"/>
    <mergeCell ref="O102:P102"/>
    <mergeCell ref="R102:S102"/>
    <mergeCell ref="T102:AD102"/>
    <mergeCell ref="AE102:AF102"/>
    <mergeCell ref="B106:C106"/>
    <mergeCell ref="D106:N106"/>
    <mergeCell ref="O106:P106"/>
    <mergeCell ref="R106:S106"/>
    <mergeCell ref="T106:AD106"/>
    <mergeCell ref="AE106:AF106"/>
    <mergeCell ref="AI104:AT104"/>
    <mergeCell ref="B105:C105"/>
    <mergeCell ref="D105:N105"/>
    <mergeCell ref="O105:P105"/>
    <mergeCell ref="R105:S105"/>
    <mergeCell ref="T105:AD105"/>
    <mergeCell ref="AE105:AF105"/>
    <mergeCell ref="AI105:AT105"/>
    <mergeCell ref="B104:C104"/>
    <mergeCell ref="D104:N104"/>
    <mergeCell ref="O104:P104"/>
    <mergeCell ref="R104:S104"/>
    <mergeCell ref="T104:AD104"/>
    <mergeCell ref="AE104:AF104"/>
    <mergeCell ref="B108:C108"/>
    <mergeCell ref="D108:N108"/>
    <mergeCell ref="O108:P108"/>
    <mergeCell ref="R108:S108"/>
    <mergeCell ref="T108:AD108"/>
    <mergeCell ref="AE108:AF108"/>
    <mergeCell ref="B107:C107"/>
    <mergeCell ref="D107:N107"/>
    <mergeCell ref="O107:P107"/>
    <mergeCell ref="R107:S107"/>
    <mergeCell ref="T107:AD107"/>
    <mergeCell ref="AE107:AF107"/>
    <mergeCell ref="B110:C110"/>
    <mergeCell ref="D110:N110"/>
    <mergeCell ref="O110:P110"/>
    <mergeCell ref="R110:S110"/>
    <mergeCell ref="T110:AD110"/>
    <mergeCell ref="AE110:AF110"/>
    <mergeCell ref="B109:C109"/>
    <mergeCell ref="D109:N109"/>
    <mergeCell ref="O109:P109"/>
    <mergeCell ref="R109:S109"/>
    <mergeCell ref="T109:AD109"/>
    <mergeCell ref="AE109:AF109"/>
    <mergeCell ref="B112:C112"/>
    <mergeCell ref="D112:N112"/>
    <mergeCell ref="O112:P112"/>
    <mergeCell ref="R112:S112"/>
    <mergeCell ref="T112:AD112"/>
    <mergeCell ref="AE112:AF112"/>
    <mergeCell ref="B111:C111"/>
    <mergeCell ref="D111:N111"/>
    <mergeCell ref="O111:P111"/>
    <mergeCell ref="R111:S111"/>
    <mergeCell ref="T111:AD111"/>
    <mergeCell ref="AE111:AF111"/>
    <mergeCell ref="B114:C114"/>
    <mergeCell ref="D114:N114"/>
    <mergeCell ref="O114:P114"/>
    <mergeCell ref="R114:S114"/>
    <mergeCell ref="T114:AD114"/>
    <mergeCell ref="AE114:AF114"/>
    <mergeCell ref="B113:C113"/>
    <mergeCell ref="D113:N113"/>
    <mergeCell ref="O113:P113"/>
    <mergeCell ref="R113:S113"/>
    <mergeCell ref="T113:AD113"/>
    <mergeCell ref="AE113:AF113"/>
    <mergeCell ref="B116:C116"/>
    <mergeCell ref="D116:N116"/>
    <mergeCell ref="O116:P116"/>
    <mergeCell ref="R116:S116"/>
    <mergeCell ref="T116:AD116"/>
    <mergeCell ref="AE116:AF116"/>
    <mergeCell ref="B115:C115"/>
    <mergeCell ref="D115:N115"/>
    <mergeCell ref="O115:P115"/>
    <mergeCell ref="R115:S115"/>
    <mergeCell ref="T115:AD115"/>
    <mergeCell ref="AE115:AF115"/>
    <mergeCell ref="B118:AF118"/>
    <mergeCell ref="B119:C119"/>
    <mergeCell ref="D119:N119"/>
    <mergeCell ref="O119:P119"/>
    <mergeCell ref="R119:S119"/>
    <mergeCell ref="T119:AD119"/>
    <mergeCell ref="AE119:AF119"/>
    <mergeCell ref="B117:C117"/>
    <mergeCell ref="D117:N117"/>
    <mergeCell ref="O117:P117"/>
    <mergeCell ref="R117:S117"/>
    <mergeCell ref="T117:AD117"/>
    <mergeCell ref="AE117:AF117"/>
    <mergeCell ref="H128:AF129"/>
    <mergeCell ref="H131:K131"/>
    <mergeCell ref="L131:AF131"/>
    <mergeCell ref="H133:K133"/>
    <mergeCell ref="L133:AF133"/>
    <mergeCell ref="F135:K135"/>
    <mergeCell ref="P135:R135"/>
    <mergeCell ref="W135:AB135"/>
    <mergeCell ref="O121:S121"/>
    <mergeCell ref="O122:P123"/>
    <mergeCell ref="Q122:Q123"/>
    <mergeCell ref="R122:S123"/>
    <mergeCell ref="C125:M125"/>
    <mergeCell ref="U125:AE125"/>
    <mergeCell ref="B140:C140"/>
    <mergeCell ref="D140:O140"/>
    <mergeCell ref="S140:T140"/>
    <mergeCell ref="U140:AF140"/>
    <mergeCell ref="B141:C141"/>
    <mergeCell ref="D141:O141"/>
    <mergeCell ref="S141:T141"/>
    <mergeCell ref="U141:AF141"/>
    <mergeCell ref="B136:O137"/>
    <mergeCell ref="S136:AF137"/>
    <mergeCell ref="B139:C139"/>
    <mergeCell ref="D139:O139"/>
    <mergeCell ref="S139:T139"/>
    <mergeCell ref="U139:AF139"/>
    <mergeCell ref="B142:C142"/>
    <mergeCell ref="D142:O142"/>
    <mergeCell ref="S142:T142"/>
    <mergeCell ref="U142:AF142"/>
    <mergeCell ref="B144:C144"/>
    <mergeCell ref="D144:N144"/>
    <mergeCell ref="O144:P144"/>
    <mergeCell ref="R144:S144"/>
    <mergeCell ref="T144:AD144"/>
    <mergeCell ref="AE144:AF144"/>
    <mergeCell ref="B146:C146"/>
    <mergeCell ref="D146:N146"/>
    <mergeCell ref="O146:P146"/>
    <mergeCell ref="R146:S146"/>
    <mergeCell ref="T146:AD146"/>
    <mergeCell ref="AE146:AF146"/>
    <mergeCell ref="B145:C145"/>
    <mergeCell ref="D145:N145"/>
    <mergeCell ref="O145:P145"/>
    <mergeCell ref="R145:S145"/>
    <mergeCell ref="T145:AD145"/>
    <mergeCell ref="AE145:AF145"/>
    <mergeCell ref="B148:C148"/>
    <mergeCell ref="D148:N148"/>
    <mergeCell ref="O148:P148"/>
    <mergeCell ref="R148:S148"/>
    <mergeCell ref="T148:AD148"/>
    <mergeCell ref="AE148:AF148"/>
    <mergeCell ref="B147:C147"/>
    <mergeCell ref="D147:N147"/>
    <mergeCell ref="O147:P147"/>
    <mergeCell ref="R147:S147"/>
    <mergeCell ref="T147:AD147"/>
    <mergeCell ref="AE147:AF147"/>
    <mergeCell ref="B150:C150"/>
    <mergeCell ref="D150:N150"/>
    <mergeCell ref="O150:P150"/>
    <mergeCell ref="R150:S150"/>
    <mergeCell ref="T150:AD150"/>
    <mergeCell ref="AE150:AF150"/>
    <mergeCell ref="B149:C149"/>
    <mergeCell ref="D149:N149"/>
    <mergeCell ref="O149:P149"/>
    <mergeCell ref="R149:S149"/>
    <mergeCell ref="T149:AD149"/>
    <mergeCell ref="AE149:AF149"/>
    <mergeCell ref="B152:C152"/>
    <mergeCell ref="D152:N152"/>
    <mergeCell ref="O152:P152"/>
    <mergeCell ref="R152:S152"/>
    <mergeCell ref="T152:AD152"/>
    <mergeCell ref="AE152:AF152"/>
    <mergeCell ref="B151:C151"/>
    <mergeCell ref="D151:N151"/>
    <mergeCell ref="O151:P151"/>
    <mergeCell ref="R151:S151"/>
    <mergeCell ref="T151:AD151"/>
    <mergeCell ref="AE151:AF151"/>
    <mergeCell ref="B154:C154"/>
    <mergeCell ref="D154:N154"/>
    <mergeCell ref="O154:P154"/>
    <mergeCell ref="R154:S154"/>
    <mergeCell ref="T154:AD154"/>
    <mergeCell ref="AE154:AF154"/>
    <mergeCell ref="B153:C153"/>
    <mergeCell ref="D153:N153"/>
    <mergeCell ref="O153:P153"/>
    <mergeCell ref="R153:S153"/>
    <mergeCell ref="T153:AD153"/>
    <mergeCell ref="AE153:AF153"/>
    <mergeCell ref="B156:C156"/>
    <mergeCell ref="D156:N156"/>
    <mergeCell ref="O156:P156"/>
    <mergeCell ref="R156:S156"/>
    <mergeCell ref="T156:AD156"/>
    <mergeCell ref="AE156:AF156"/>
    <mergeCell ref="B155:C155"/>
    <mergeCell ref="D155:N155"/>
    <mergeCell ref="O155:P155"/>
    <mergeCell ref="R155:S155"/>
    <mergeCell ref="T155:AD155"/>
    <mergeCell ref="AE155:AF155"/>
    <mergeCell ref="B158:C158"/>
    <mergeCell ref="D158:N158"/>
    <mergeCell ref="O158:P158"/>
    <mergeCell ref="R158:S158"/>
    <mergeCell ref="T158:AD158"/>
    <mergeCell ref="AE158:AF158"/>
    <mergeCell ref="B157:C157"/>
    <mergeCell ref="D157:N157"/>
    <mergeCell ref="O157:P157"/>
    <mergeCell ref="R157:S157"/>
    <mergeCell ref="T157:AD157"/>
    <mergeCell ref="AE157:AF157"/>
    <mergeCell ref="B160:AF160"/>
    <mergeCell ref="B161:C161"/>
    <mergeCell ref="D161:N161"/>
    <mergeCell ref="O161:P161"/>
    <mergeCell ref="R161:S161"/>
    <mergeCell ref="T161:AD161"/>
    <mergeCell ref="AE161:AF161"/>
    <mergeCell ref="B159:C159"/>
    <mergeCell ref="D159:N159"/>
    <mergeCell ref="O159:P159"/>
    <mergeCell ref="R159:S159"/>
    <mergeCell ref="T159:AD159"/>
    <mergeCell ref="AE159:AF159"/>
    <mergeCell ref="H170:AF171"/>
    <mergeCell ref="H173:K173"/>
    <mergeCell ref="L173:AF173"/>
    <mergeCell ref="H175:K175"/>
    <mergeCell ref="L175:AF175"/>
    <mergeCell ref="F177:K177"/>
    <mergeCell ref="P177:R177"/>
    <mergeCell ref="W177:AB177"/>
    <mergeCell ref="O163:S163"/>
    <mergeCell ref="O164:P165"/>
    <mergeCell ref="Q164:Q165"/>
    <mergeCell ref="R164:S165"/>
    <mergeCell ref="C167:M167"/>
    <mergeCell ref="U167:AE167"/>
    <mergeCell ref="B182:C182"/>
    <mergeCell ref="D182:O182"/>
    <mergeCell ref="S182:T182"/>
    <mergeCell ref="U182:AF182"/>
    <mergeCell ref="B183:C183"/>
    <mergeCell ref="D183:O183"/>
    <mergeCell ref="S183:T183"/>
    <mergeCell ref="U183:AF183"/>
    <mergeCell ref="B178:O179"/>
    <mergeCell ref="S178:AF179"/>
    <mergeCell ref="B181:C181"/>
    <mergeCell ref="D181:O181"/>
    <mergeCell ref="S181:T181"/>
    <mergeCell ref="U181:AF181"/>
    <mergeCell ref="B184:C184"/>
    <mergeCell ref="D184:O184"/>
    <mergeCell ref="S184:T184"/>
    <mergeCell ref="U184:AF184"/>
    <mergeCell ref="B186:C186"/>
    <mergeCell ref="D186:N186"/>
    <mergeCell ref="O186:P186"/>
    <mergeCell ref="R186:S186"/>
    <mergeCell ref="T186:AD186"/>
    <mergeCell ref="AE186:AF186"/>
    <mergeCell ref="B188:C188"/>
    <mergeCell ref="D188:N188"/>
    <mergeCell ref="O188:P188"/>
    <mergeCell ref="R188:S188"/>
    <mergeCell ref="T188:AD188"/>
    <mergeCell ref="AE188:AF188"/>
    <mergeCell ref="B187:C187"/>
    <mergeCell ref="D187:N187"/>
    <mergeCell ref="O187:P187"/>
    <mergeCell ref="R187:S187"/>
    <mergeCell ref="T187:AD187"/>
    <mergeCell ref="AE187:AF187"/>
    <mergeCell ref="B190:C190"/>
    <mergeCell ref="D190:N190"/>
    <mergeCell ref="O190:P190"/>
    <mergeCell ref="R190:S190"/>
    <mergeCell ref="T190:AD190"/>
    <mergeCell ref="AE190:AF190"/>
    <mergeCell ref="B189:C189"/>
    <mergeCell ref="D189:N189"/>
    <mergeCell ref="O189:P189"/>
    <mergeCell ref="R189:S189"/>
    <mergeCell ref="T189:AD189"/>
    <mergeCell ref="AE189:AF189"/>
    <mergeCell ref="B192:C192"/>
    <mergeCell ref="D192:N192"/>
    <mergeCell ref="O192:P192"/>
    <mergeCell ref="R192:S192"/>
    <mergeCell ref="T192:AD192"/>
    <mergeCell ref="AE192:AF192"/>
    <mergeCell ref="B191:C191"/>
    <mergeCell ref="D191:N191"/>
    <mergeCell ref="O191:P191"/>
    <mergeCell ref="R191:S191"/>
    <mergeCell ref="T191:AD191"/>
    <mergeCell ref="AE191:AF191"/>
    <mergeCell ref="B194:C194"/>
    <mergeCell ref="D194:N194"/>
    <mergeCell ref="O194:P194"/>
    <mergeCell ref="R194:S194"/>
    <mergeCell ref="T194:AD194"/>
    <mergeCell ref="AE194:AF194"/>
    <mergeCell ref="B193:C193"/>
    <mergeCell ref="D193:N193"/>
    <mergeCell ref="O193:P193"/>
    <mergeCell ref="R193:S193"/>
    <mergeCell ref="T193:AD193"/>
    <mergeCell ref="AE193:AF193"/>
    <mergeCell ref="B196:C196"/>
    <mergeCell ref="D196:N196"/>
    <mergeCell ref="O196:P196"/>
    <mergeCell ref="R196:S196"/>
    <mergeCell ref="T196:AD196"/>
    <mergeCell ref="AE196:AF196"/>
    <mergeCell ref="B195:C195"/>
    <mergeCell ref="D195:N195"/>
    <mergeCell ref="O195:P195"/>
    <mergeCell ref="R195:S195"/>
    <mergeCell ref="T195:AD195"/>
    <mergeCell ref="AE195:AF195"/>
    <mergeCell ref="B198:C198"/>
    <mergeCell ref="D198:N198"/>
    <mergeCell ref="O198:P198"/>
    <mergeCell ref="R198:S198"/>
    <mergeCell ref="T198:AD198"/>
    <mergeCell ref="AE198:AF198"/>
    <mergeCell ref="B197:C197"/>
    <mergeCell ref="D197:N197"/>
    <mergeCell ref="O197:P197"/>
    <mergeCell ref="R197:S197"/>
    <mergeCell ref="T197:AD197"/>
    <mergeCell ref="AE197:AF197"/>
    <mergeCell ref="B200:C200"/>
    <mergeCell ref="D200:N200"/>
    <mergeCell ref="O200:P200"/>
    <mergeCell ref="R200:S200"/>
    <mergeCell ref="T200:AD200"/>
    <mergeCell ref="AE200:AF200"/>
    <mergeCell ref="B199:C199"/>
    <mergeCell ref="D199:N199"/>
    <mergeCell ref="O199:P199"/>
    <mergeCell ref="R199:S199"/>
    <mergeCell ref="T199:AD199"/>
    <mergeCell ref="AE199:AF199"/>
    <mergeCell ref="B202:AF202"/>
    <mergeCell ref="B203:C203"/>
    <mergeCell ref="D203:N203"/>
    <mergeCell ref="O203:P203"/>
    <mergeCell ref="R203:S203"/>
    <mergeCell ref="T203:AD203"/>
    <mergeCell ref="AE203:AF203"/>
    <mergeCell ref="B201:C201"/>
    <mergeCell ref="D201:N201"/>
    <mergeCell ref="O201:P201"/>
    <mergeCell ref="R201:S201"/>
    <mergeCell ref="T201:AD201"/>
    <mergeCell ref="AE201:AF201"/>
    <mergeCell ref="H212:AF213"/>
    <mergeCell ref="H215:K215"/>
    <mergeCell ref="L215:AF215"/>
    <mergeCell ref="H217:K217"/>
    <mergeCell ref="L217:AF217"/>
    <mergeCell ref="F219:K219"/>
    <mergeCell ref="P219:R219"/>
    <mergeCell ref="W219:AB219"/>
    <mergeCell ref="O205:S205"/>
    <mergeCell ref="O206:P207"/>
    <mergeCell ref="Q206:Q207"/>
    <mergeCell ref="R206:S207"/>
    <mergeCell ref="C209:M209"/>
    <mergeCell ref="U209:AE209"/>
    <mergeCell ref="B224:C224"/>
    <mergeCell ref="D224:O224"/>
    <mergeCell ref="S224:T224"/>
    <mergeCell ref="U224:AF224"/>
    <mergeCell ref="B225:C225"/>
    <mergeCell ref="D225:O225"/>
    <mergeCell ref="S225:T225"/>
    <mergeCell ref="U225:AF225"/>
    <mergeCell ref="B220:O221"/>
    <mergeCell ref="S220:AF221"/>
    <mergeCell ref="B223:C223"/>
    <mergeCell ref="D223:O223"/>
    <mergeCell ref="S223:T223"/>
    <mergeCell ref="U223:AF223"/>
    <mergeCell ref="B229:C229"/>
    <mergeCell ref="D229:N229"/>
    <mergeCell ref="O229:P229"/>
    <mergeCell ref="R229:S229"/>
    <mergeCell ref="T229:AD229"/>
    <mergeCell ref="AE229:AF229"/>
    <mergeCell ref="B226:C226"/>
    <mergeCell ref="D226:O226"/>
    <mergeCell ref="S226:T226"/>
    <mergeCell ref="U226:AF226"/>
    <mergeCell ref="B228:C228"/>
    <mergeCell ref="D228:N228"/>
    <mergeCell ref="O228:P228"/>
    <mergeCell ref="R228:S228"/>
    <mergeCell ref="T228:AD228"/>
    <mergeCell ref="AE228:AF228"/>
    <mergeCell ref="B231:C231"/>
    <mergeCell ref="D231:N231"/>
    <mergeCell ref="O231:P231"/>
    <mergeCell ref="R231:S231"/>
    <mergeCell ref="T231:AD231"/>
    <mergeCell ref="AE231:AF231"/>
    <mergeCell ref="B230:C230"/>
    <mergeCell ref="D230:N230"/>
    <mergeCell ref="O230:P230"/>
    <mergeCell ref="R230:S230"/>
    <mergeCell ref="T230:AD230"/>
    <mergeCell ref="AE230:AF230"/>
    <mergeCell ref="B233:C233"/>
    <mergeCell ref="D233:N233"/>
    <mergeCell ref="O233:P233"/>
    <mergeCell ref="R233:S233"/>
    <mergeCell ref="T233:AD233"/>
    <mergeCell ref="AE233:AF233"/>
    <mergeCell ref="B232:C232"/>
    <mergeCell ref="D232:N232"/>
    <mergeCell ref="O232:P232"/>
    <mergeCell ref="R232:S232"/>
    <mergeCell ref="T232:AD232"/>
    <mergeCell ref="AE232:AF232"/>
    <mergeCell ref="B235:C235"/>
    <mergeCell ref="D235:N235"/>
    <mergeCell ref="O235:P235"/>
    <mergeCell ref="R235:S235"/>
    <mergeCell ref="T235:AD235"/>
    <mergeCell ref="AE235:AF235"/>
    <mergeCell ref="B234:C234"/>
    <mergeCell ref="D234:N234"/>
    <mergeCell ref="O234:P234"/>
    <mergeCell ref="R234:S234"/>
    <mergeCell ref="T234:AD234"/>
    <mergeCell ref="AE234:AF234"/>
    <mergeCell ref="B237:C237"/>
    <mergeCell ref="D237:N237"/>
    <mergeCell ref="O237:P237"/>
    <mergeCell ref="R237:S237"/>
    <mergeCell ref="T237:AD237"/>
    <mergeCell ref="AE237:AF237"/>
    <mergeCell ref="B236:C236"/>
    <mergeCell ref="D236:N236"/>
    <mergeCell ref="O236:P236"/>
    <mergeCell ref="R236:S236"/>
    <mergeCell ref="T236:AD236"/>
    <mergeCell ref="AE236:AF236"/>
    <mergeCell ref="B239:C239"/>
    <mergeCell ref="D239:N239"/>
    <mergeCell ref="O239:P239"/>
    <mergeCell ref="R239:S239"/>
    <mergeCell ref="T239:AD239"/>
    <mergeCell ref="AE239:AF239"/>
    <mergeCell ref="B238:C238"/>
    <mergeCell ref="D238:N238"/>
    <mergeCell ref="O238:P238"/>
    <mergeCell ref="R238:S238"/>
    <mergeCell ref="T238:AD238"/>
    <mergeCell ref="AE238:AF238"/>
    <mergeCell ref="B241:C241"/>
    <mergeCell ref="D241:N241"/>
    <mergeCell ref="O241:P241"/>
    <mergeCell ref="R241:S241"/>
    <mergeCell ref="T241:AD241"/>
    <mergeCell ref="AE241:AF241"/>
    <mergeCell ref="B240:C240"/>
    <mergeCell ref="D240:N240"/>
    <mergeCell ref="O240:P240"/>
    <mergeCell ref="R240:S240"/>
    <mergeCell ref="T240:AD240"/>
    <mergeCell ref="AE240:AF240"/>
    <mergeCell ref="B243:C243"/>
    <mergeCell ref="D243:N243"/>
    <mergeCell ref="O243:P243"/>
    <mergeCell ref="R243:S243"/>
    <mergeCell ref="T243:AD243"/>
    <mergeCell ref="AE243:AF243"/>
    <mergeCell ref="B242:C242"/>
    <mergeCell ref="D242:N242"/>
    <mergeCell ref="O242:P242"/>
    <mergeCell ref="R242:S242"/>
    <mergeCell ref="T242:AD242"/>
    <mergeCell ref="AE242:AF242"/>
    <mergeCell ref="O247:S247"/>
    <mergeCell ref="O248:P249"/>
    <mergeCell ref="Q248:Q249"/>
    <mergeCell ref="R248:S249"/>
    <mergeCell ref="C251:M251"/>
    <mergeCell ref="U251:AE251"/>
    <mergeCell ref="B244:AF244"/>
    <mergeCell ref="B245:C245"/>
    <mergeCell ref="D245:N245"/>
    <mergeCell ref="O245:P245"/>
    <mergeCell ref="R245:S245"/>
    <mergeCell ref="T245:AD245"/>
    <mergeCell ref="AE245:AF245"/>
  </mergeCells>
  <conditionalFormatting sqref="O18:P18 R19:S19 O20:P20 R21:S21 O22:P22 R23:S23 O24:P24 R25:S25 O26:P26 R27:S27 O28:P28 R29:S29 O30:P30 R31:S31 O32:P32 R33:S33">
    <cfRule type="expression" dxfId="17" priority="12">
      <formula>$P$10&lt;&gt;""</formula>
    </cfRule>
  </conditionalFormatting>
  <conditionalFormatting sqref="R18:S18 O19:P19 R20:S20 O21:P21 R22:S22 O23:P23 R24:S24 O25:P25 R26:S26 O27:P27 R28:S28 O29:P29 R30:S30 O31:P31 R32:S32 O33:P33">
    <cfRule type="expression" dxfId="16" priority="11">
      <formula>$R$10&lt;&gt;""</formula>
    </cfRule>
  </conditionalFormatting>
  <conditionalFormatting sqref="O60:P60 R61:S61 O62:P62 R63:S63 O64:P64 R65:S65 O66:P66 R67:S67 O68:P68 R69:S69 O70:P70 R71:S71 O72:P72 R73:S73 O74:P74 R75:S75">
    <cfRule type="expression" dxfId="15" priority="10">
      <formula>$P$52&lt;&gt;""</formula>
    </cfRule>
  </conditionalFormatting>
  <conditionalFormatting sqref="R60:S60 O61:P61 R62:S62 O63:P63 R64:S64 O65:P65 R66:S66 O67:P67 R68:S68 O69:P69 R70:S70 O71:P71 R72:S72 O73:P73 R74:S74 O75:P75">
    <cfRule type="expression" dxfId="14" priority="9">
      <formula>$R$52&lt;&gt;""</formula>
    </cfRule>
  </conditionalFormatting>
  <conditionalFormatting sqref="O102:P102 R103:S103 O104:P104 R105:S105 O106:P106 R107:S107 O108:P108 R109:S109 O110:P110 R111:S111 O112:P112 R113:S113 O114:P114 R115:S115 O116:P116 R117:S117">
    <cfRule type="expression" dxfId="13" priority="8">
      <formula>$P$94&lt;&gt;""</formula>
    </cfRule>
  </conditionalFormatting>
  <conditionalFormatting sqref="R102:S102 O103:P103 R104:S104 O105:P105 R106:S106 O107:P107 R108:S108 O109:P109 R110:S110 O111:P111 R112:S112 O113:P113 R114:S114 O115:P115 R116:S116 O117:P117">
    <cfRule type="expression" dxfId="12" priority="7">
      <formula>$R$94&lt;&gt;""</formula>
    </cfRule>
  </conditionalFormatting>
  <conditionalFormatting sqref="O144:P144 R145:S145 O146:P146 R147:S147 O148:P148 R149:S149 O150:P150 R151:S151 O152:P152 R153:S153 O154:P154 R155:S155 O156:P156 R157:S157 O158:P158 R159:S159">
    <cfRule type="expression" dxfId="11" priority="6">
      <formula>$P$136&lt;&gt;""</formula>
    </cfRule>
  </conditionalFormatting>
  <conditionalFormatting sqref="R186:S186 O187:P187 R188:S188 O189:P189 R190:S190 O191:P191 R192:S192 O193:P193 R194:S194 O195:P195 R196:S196 O197:P197 R198:S198 O199:P199 R200:S200 O201:P201">
    <cfRule type="expression" dxfId="10" priority="5">
      <formula>$R$178&lt;&gt;""</formula>
    </cfRule>
  </conditionalFormatting>
  <conditionalFormatting sqref="O228:P228 R229:S229 O230:P230 R231:S231 O232:P232 R233:S233 O234:P234 R235:S235 O236:P236 R237:S237 O238:P238 R239:S239 O240:P240 R241:S241 O242:P242 R243:S243">
    <cfRule type="expression" dxfId="9" priority="4">
      <formula>$P$220&lt;&gt;""</formula>
    </cfRule>
  </conditionalFormatting>
  <conditionalFormatting sqref="R228:S228 O229:P229 R230:S230 O231:P231 R232:S232 O233:P233 R234:S234 O235:P235 R236:S236 O237:P237 R238:S238 O239:P239 R240:S240 O241:P241 R242:S242 O243:P243">
    <cfRule type="expression" dxfId="8" priority="3">
      <formula>$R$220&lt;&gt;""</formula>
    </cfRule>
  </conditionalFormatting>
  <conditionalFormatting sqref="R144:S144 O145:P145 R146:S146 O147:P147 R148:S148 O149:P149 R150:S150 O151:P151 R152:S152 O153:P153 R154:S154 O155:P155 R156:S156 O157:P157 R158:S158 O159:P159">
    <cfRule type="expression" dxfId="7" priority="2">
      <formula>$R$136&lt;&gt;""</formula>
    </cfRule>
  </conditionalFormatting>
  <conditionalFormatting sqref="O186:P186 R187:S187 O188:P188 R189:S189 O190:P190 R191:S191 O192:P192 R193:S193 O194:P194 R195:S195 O196:P196 R197:S197 O198:P198 R199:S199 O200:P200 R201:S201">
    <cfRule type="expression" dxfId="6" priority="1">
      <formula>$P$178&lt;&gt;""</formula>
    </cfRule>
  </conditionalFormatting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83"/>
  <sheetViews>
    <sheetView workbookViewId="0">
      <selection activeCell="H2" sqref="H2:AF3"/>
    </sheetView>
  </sheetViews>
  <sheetFormatPr defaultRowHeight="15" x14ac:dyDescent="0.25"/>
  <cols>
    <col min="1" max="33" width="2.85546875" customWidth="1"/>
    <col min="34" max="61" width="0" hidden="1" customWidth="1"/>
  </cols>
  <sheetData>
    <row r="2" spans="2:60" x14ac:dyDescent="0.25">
      <c r="H2" s="226" t="s">
        <v>98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</row>
    <row r="3" spans="2:60" x14ac:dyDescent="0.25"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5" spans="2:60" x14ac:dyDescent="0.25">
      <c r="H5" s="227" t="s">
        <v>136</v>
      </c>
      <c r="I5" s="227"/>
      <c r="J5" s="227"/>
      <c r="K5" s="227"/>
      <c r="L5" s="228" t="s">
        <v>154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</row>
    <row r="7" spans="2:60" x14ac:dyDescent="0.25">
      <c r="H7" s="227" t="s">
        <v>137</v>
      </c>
      <c r="I7" s="227"/>
      <c r="J7" s="227"/>
      <c r="K7" s="227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</row>
    <row r="8" spans="2:60" ht="7.5" customHeight="1" x14ac:dyDescent="0.25">
      <c r="H8" s="108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2:60" ht="15.75" thickBot="1" x14ac:dyDescent="0.3">
      <c r="F9" s="229" t="s">
        <v>138</v>
      </c>
      <c r="G9" s="229"/>
      <c r="H9" s="229"/>
      <c r="I9" s="229"/>
      <c r="J9" s="229"/>
      <c r="K9" s="229"/>
      <c r="P9" s="227" t="s">
        <v>139</v>
      </c>
      <c r="Q9" s="227"/>
      <c r="R9" s="227"/>
      <c r="W9" s="230" t="s">
        <v>140</v>
      </c>
      <c r="X9" s="230"/>
      <c r="Y9" s="230"/>
      <c r="Z9" s="230"/>
      <c r="AA9" s="230"/>
      <c r="AB9" s="230"/>
    </row>
    <row r="10" spans="2:60" ht="15.75" thickBot="1" x14ac:dyDescent="0.3">
      <c r="B10" s="218" t="s">
        <v>4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3"/>
      <c r="P10" s="110"/>
      <c r="R10" s="110" t="s">
        <v>155</v>
      </c>
      <c r="S10" s="218" t="s">
        <v>8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3"/>
    </row>
    <row r="11" spans="2:60" ht="15.75" thickBot="1" x14ac:dyDescent="0.3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S11" s="22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2"/>
    </row>
    <row r="12" spans="2:60" ht="7.5" customHeight="1" thickBot="1" x14ac:dyDescent="0.3"/>
    <row r="13" spans="2:60" ht="22.5" customHeight="1" x14ac:dyDescent="0.25">
      <c r="B13" s="200" t="s">
        <v>141</v>
      </c>
      <c r="C13" s="213"/>
      <c r="D13" s="224" t="s">
        <v>189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5"/>
      <c r="S13" s="200" t="s">
        <v>142</v>
      </c>
      <c r="T13" s="213"/>
      <c r="U13" s="224" t="s">
        <v>176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5"/>
      <c r="AI13" s="206">
        <v>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111">
        <v>0</v>
      </c>
      <c r="AV13" s="112">
        <v>0</v>
      </c>
      <c r="AW13" s="111">
        <v>0</v>
      </c>
      <c r="AX13" s="112">
        <v>0</v>
      </c>
      <c r="AY13" s="111">
        <v>0</v>
      </c>
      <c r="AZ13" s="112">
        <v>0</v>
      </c>
      <c r="BA13" s="111">
        <v>0</v>
      </c>
      <c r="BB13" s="112">
        <v>0</v>
      </c>
      <c r="BC13" s="111" t="s">
        <v>9</v>
      </c>
      <c r="BD13" s="113" t="s">
        <v>9</v>
      </c>
      <c r="BE13" s="114"/>
      <c r="BF13" s="111">
        <v>0</v>
      </c>
      <c r="BG13" s="115" t="s">
        <v>69</v>
      </c>
      <c r="BH13" s="112">
        <v>0</v>
      </c>
    </row>
    <row r="14" spans="2:60" ht="22.5" customHeight="1" x14ac:dyDescent="0.25">
      <c r="B14" s="210" t="s">
        <v>143</v>
      </c>
      <c r="C14" s="206"/>
      <c r="D14" s="207" t="s">
        <v>160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17"/>
      <c r="S14" s="210" t="s">
        <v>144</v>
      </c>
      <c r="T14" s="206"/>
      <c r="U14" s="207" t="s">
        <v>177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17"/>
      <c r="AI14" s="206">
        <v>0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111">
        <v>0</v>
      </c>
      <c r="AV14" s="112">
        <v>0</v>
      </c>
      <c r="AW14" s="111">
        <v>0</v>
      </c>
      <c r="AX14" s="112">
        <v>0</v>
      </c>
      <c r="AY14" s="111">
        <v>0</v>
      </c>
      <c r="AZ14" s="112">
        <v>0</v>
      </c>
      <c r="BA14" s="111">
        <v>0</v>
      </c>
      <c r="BB14" s="112">
        <v>0</v>
      </c>
      <c r="BC14" s="111" t="s">
        <v>9</v>
      </c>
      <c r="BD14" s="113" t="s">
        <v>9</v>
      </c>
      <c r="BE14" s="114"/>
      <c r="BF14" s="111">
        <v>0</v>
      </c>
      <c r="BG14" s="115" t="s">
        <v>69</v>
      </c>
      <c r="BH14" s="112">
        <v>0</v>
      </c>
    </row>
    <row r="15" spans="2:60" ht="22.5" customHeight="1" x14ac:dyDescent="0.25">
      <c r="B15" s="210" t="s">
        <v>145</v>
      </c>
      <c r="C15" s="206"/>
      <c r="D15" s="207" t="s">
        <v>163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17"/>
      <c r="S15" s="210" t="s">
        <v>146</v>
      </c>
      <c r="T15" s="206"/>
      <c r="U15" s="207" t="s">
        <v>178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17"/>
      <c r="AI15" s="206">
        <v>0</v>
      </c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111">
        <v>0</v>
      </c>
      <c r="AV15" s="112">
        <v>0</v>
      </c>
      <c r="AW15" s="111">
        <v>0</v>
      </c>
      <c r="AX15" s="112">
        <v>0</v>
      </c>
      <c r="AY15" s="111">
        <v>0</v>
      </c>
      <c r="AZ15" s="112">
        <v>0</v>
      </c>
      <c r="BA15" s="111">
        <v>0</v>
      </c>
      <c r="BB15" s="112">
        <v>0</v>
      </c>
      <c r="BC15" s="111" t="s">
        <v>9</v>
      </c>
      <c r="BD15" s="113" t="s">
        <v>9</v>
      </c>
      <c r="BE15" s="114"/>
      <c r="BF15" s="111">
        <v>0</v>
      </c>
      <c r="BG15" s="115" t="s">
        <v>69</v>
      </c>
      <c r="BH15" s="112">
        <v>0</v>
      </c>
    </row>
    <row r="16" spans="2:60" ht="22.5" customHeight="1" thickBot="1" x14ac:dyDescent="0.3">
      <c r="B16" s="202" t="s">
        <v>147</v>
      </c>
      <c r="C16" s="208"/>
      <c r="D16" s="215" t="s">
        <v>161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6"/>
      <c r="S16" s="202" t="s">
        <v>148</v>
      </c>
      <c r="T16" s="208"/>
      <c r="U16" s="215" t="s">
        <v>175</v>
      </c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I16" s="206">
        <v>0</v>
      </c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111">
        <v>0</v>
      </c>
      <c r="AV16" s="112">
        <v>0</v>
      </c>
      <c r="AW16" s="111">
        <v>0</v>
      </c>
      <c r="AX16" s="112">
        <v>0</v>
      </c>
      <c r="AY16" s="111">
        <v>0</v>
      </c>
      <c r="AZ16" s="112">
        <v>0</v>
      </c>
      <c r="BA16" s="111">
        <v>0</v>
      </c>
      <c r="BB16" s="112">
        <v>0</v>
      </c>
      <c r="BC16" s="111" t="s">
        <v>9</v>
      </c>
      <c r="BD16" s="113" t="s">
        <v>9</v>
      </c>
      <c r="BE16" s="114"/>
      <c r="BF16" s="111">
        <v>0</v>
      </c>
      <c r="BG16" s="115" t="s">
        <v>69</v>
      </c>
      <c r="BH16" s="112">
        <v>0</v>
      </c>
    </row>
    <row r="17" spans="2:60" ht="15.75" thickBot="1" x14ac:dyDescent="0.3"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2:60" ht="22.5" customHeight="1" x14ac:dyDescent="0.25">
      <c r="B18" s="200" t="s">
        <v>141</v>
      </c>
      <c r="C18" s="213"/>
      <c r="D18" s="213" t="str">
        <f>D13</f>
        <v>MERIGGI LUCA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 t="s">
        <v>155</v>
      </c>
      <c r="P18" s="214"/>
      <c r="Q18" s="116"/>
      <c r="R18" s="214"/>
      <c r="S18" s="214"/>
      <c r="T18" s="213" t="str">
        <f>U14</f>
        <v>MONACO FILIPPO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144</v>
      </c>
      <c r="AF18" s="201"/>
      <c r="AI18" s="206">
        <v>0</v>
      </c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111">
        <v>0</v>
      </c>
      <c r="AV18" s="112">
        <v>0</v>
      </c>
      <c r="AW18" s="111">
        <v>0</v>
      </c>
      <c r="AX18" s="112">
        <v>0</v>
      </c>
      <c r="AY18" s="111">
        <v>0</v>
      </c>
      <c r="AZ18" s="112">
        <v>0</v>
      </c>
      <c r="BA18" s="111">
        <v>0</v>
      </c>
      <c r="BB18" s="112">
        <v>0</v>
      </c>
      <c r="BC18" s="111" t="s">
        <v>9</v>
      </c>
      <c r="BD18" s="113" t="s">
        <v>9</v>
      </c>
      <c r="BE18" s="114"/>
      <c r="BF18" s="111">
        <v>0</v>
      </c>
      <c r="BG18" s="115" t="s">
        <v>69</v>
      </c>
      <c r="BH18" s="112">
        <v>0</v>
      </c>
    </row>
    <row r="19" spans="2:60" ht="22.5" customHeight="1" x14ac:dyDescent="0.25">
      <c r="B19" s="210" t="s">
        <v>143</v>
      </c>
      <c r="C19" s="206"/>
      <c r="D19" s="206" t="str">
        <f>D14</f>
        <v>TOMASSETTI STEFANO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1" t="s">
        <v>155</v>
      </c>
      <c r="P19" s="211"/>
      <c r="Q19" s="117"/>
      <c r="R19" s="211"/>
      <c r="S19" s="211"/>
      <c r="T19" s="206" t="str">
        <f>U13</f>
        <v>MARIOTTI ATTILIO</v>
      </c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 t="s">
        <v>142</v>
      </c>
      <c r="AF19" s="212"/>
      <c r="AI19" s="206">
        <v>0</v>
      </c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111">
        <v>0</v>
      </c>
      <c r="AV19" s="112">
        <v>0</v>
      </c>
      <c r="AW19" s="111">
        <v>0</v>
      </c>
      <c r="AX19" s="112">
        <v>0</v>
      </c>
      <c r="AY19" s="111">
        <v>0</v>
      </c>
      <c r="AZ19" s="112">
        <v>0</v>
      </c>
      <c r="BA19" s="111">
        <v>0</v>
      </c>
      <c r="BB19" s="112">
        <v>0</v>
      </c>
      <c r="BC19" s="111" t="s">
        <v>9</v>
      </c>
      <c r="BD19" s="113" t="s">
        <v>9</v>
      </c>
      <c r="BE19" s="114"/>
      <c r="BF19" s="111">
        <v>0</v>
      </c>
      <c r="BG19" s="115" t="s">
        <v>69</v>
      </c>
      <c r="BH19" s="112">
        <v>0</v>
      </c>
    </row>
    <row r="20" spans="2:60" ht="22.5" customHeight="1" x14ac:dyDescent="0.25">
      <c r="B20" s="210" t="s">
        <v>145</v>
      </c>
      <c r="C20" s="206"/>
      <c r="D20" s="206" t="str">
        <f>D15</f>
        <v>PIETRUCCI ALESSANDRO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11" t="s">
        <v>155</v>
      </c>
      <c r="P20" s="211"/>
      <c r="Q20" s="117"/>
      <c r="R20" s="211"/>
      <c r="S20" s="211"/>
      <c r="T20" s="206" t="str">
        <f>U16</f>
        <v>NICCACCI LUCA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 t="s">
        <v>148</v>
      </c>
      <c r="AF20" s="212"/>
      <c r="AI20" s="206">
        <v>0</v>
      </c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111">
        <v>0</v>
      </c>
      <c r="AV20" s="112">
        <v>0</v>
      </c>
      <c r="AW20" s="111">
        <v>0</v>
      </c>
      <c r="AX20" s="112">
        <v>0</v>
      </c>
      <c r="AY20" s="111">
        <v>0</v>
      </c>
      <c r="AZ20" s="112">
        <v>0</v>
      </c>
      <c r="BA20" s="111">
        <v>0</v>
      </c>
      <c r="BB20" s="112">
        <v>0</v>
      </c>
      <c r="BC20" s="111" t="s">
        <v>9</v>
      </c>
      <c r="BD20" s="113" t="s">
        <v>9</v>
      </c>
      <c r="BE20" s="114"/>
      <c r="BF20" s="111">
        <v>0</v>
      </c>
      <c r="BG20" s="115" t="s">
        <v>69</v>
      </c>
      <c r="BH20" s="112">
        <v>0</v>
      </c>
    </row>
    <row r="21" spans="2:60" ht="22.5" customHeight="1" thickBot="1" x14ac:dyDescent="0.3">
      <c r="B21" s="202" t="s">
        <v>147</v>
      </c>
      <c r="C21" s="208"/>
      <c r="D21" s="208" t="str">
        <f>D16</f>
        <v>RASCHINI FRANCESCO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 t="s">
        <v>155</v>
      </c>
      <c r="P21" s="209"/>
      <c r="Q21" s="118"/>
      <c r="R21" s="209"/>
      <c r="S21" s="209"/>
      <c r="T21" s="208" t="str">
        <f>U15</f>
        <v>BILANCINI MINO</v>
      </c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 t="s">
        <v>146</v>
      </c>
      <c r="AF21" s="203"/>
      <c r="AI21" s="206">
        <v>0</v>
      </c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111">
        <v>0</v>
      </c>
      <c r="AV21" s="112">
        <v>0</v>
      </c>
      <c r="AW21" s="111">
        <v>0</v>
      </c>
      <c r="AX21" s="112">
        <v>0</v>
      </c>
      <c r="AY21" s="111">
        <v>0</v>
      </c>
      <c r="AZ21" s="112">
        <v>0</v>
      </c>
      <c r="BA21" s="111">
        <v>0</v>
      </c>
      <c r="BB21" s="112">
        <v>0</v>
      </c>
      <c r="BC21" s="111" t="s">
        <v>9</v>
      </c>
      <c r="BD21" s="113" t="s">
        <v>9</v>
      </c>
      <c r="BE21" s="114"/>
      <c r="BF21" s="111">
        <v>0</v>
      </c>
      <c r="BG21" s="115" t="s">
        <v>69</v>
      </c>
      <c r="BH21" s="112">
        <v>0</v>
      </c>
    </row>
    <row r="22" spans="2:60" ht="22.5" customHeight="1" x14ac:dyDescent="0.25">
      <c r="B22" s="200" t="s">
        <v>143</v>
      </c>
      <c r="C22" s="213"/>
      <c r="D22" s="213" t="str">
        <f>D14</f>
        <v>TOMASSETTI STEFANO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 t="s">
        <v>155</v>
      </c>
      <c r="P22" s="214"/>
      <c r="Q22" s="116"/>
      <c r="R22" s="214"/>
      <c r="S22" s="214"/>
      <c r="T22" s="213" t="str">
        <f>U14</f>
        <v>MONACO FILIPPO</v>
      </c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144</v>
      </c>
      <c r="AF22" s="201"/>
    </row>
    <row r="23" spans="2:60" ht="22.5" customHeight="1" x14ac:dyDescent="0.25">
      <c r="B23" s="210" t="s">
        <v>141</v>
      </c>
      <c r="C23" s="206"/>
      <c r="D23" s="206" t="str">
        <f>D13</f>
        <v>MERIGGI LUCA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11" t="s">
        <v>155</v>
      </c>
      <c r="P23" s="211"/>
      <c r="Q23" s="117"/>
      <c r="R23" s="211"/>
      <c r="S23" s="211"/>
      <c r="T23" s="206" t="str">
        <f>U16</f>
        <v>NICCACCI LUCA</v>
      </c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 t="s">
        <v>148</v>
      </c>
      <c r="AF23" s="212"/>
    </row>
    <row r="24" spans="2:60" ht="22.5" customHeight="1" x14ac:dyDescent="0.25">
      <c r="B24" s="210" t="s">
        <v>147</v>
      </c>
      <c r="C24" s="206"/>
      <c r="D24" s="206" t="str">
        <f>D16</f>
        <v>RASCHINI FRANCESCO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11"/>
      <c r="P24" s="211"/>
      <c r="Q24" s="117"/>
      <c r="R24" s="211" t="s">
        <v>155</v>
      </c>
      <c r="S24" s="211"/>
      <c r="T24" s="206" t="str">
        <f>U13</f>
        <v>MARIOTTI ATTILIO</v>
      </c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 t="s">
        <v>142</v>
      </c>
      <c r="AF24" s="212"/>
    </row>
    <row r="25" spans="2:60" ht="22.5" customHeight="1" thickBot="1" x14ac:dyDescent="0.3">
      <c r="B25" s="202" t="s">
        <v>145</v>
      </c>
      <c r="C25" s="208"/>
      <c r="D25" s="208" t="str">
        <f>D15</f>
        <v>PIETRUCCI ALESSANDRO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 t="s">
        <v>155</v>
      </c>
      <c r="P25" s="209"/>
      <c r="Q25" s="118"/>
      <c r="R25" s="209"/>
      <c r="S25" s="209"/>
      <c r="T25" s="208" t="str">
        <f>U15</f>
        <v>BILANCINI MINO</v>
      </c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 t="s">
        <v>146</v>
      </c>
      <c r="AF25" s="203"/>
    </row>
    <row r="26" spans="2:60" ht="22.5" customHeight="1" x14ac:dyDescent="0.25">
      <c r="B26" s="200" t="s">
        <v>147</v>
      </c>
      <c r="C26" s="213"/>
      <c r="D26" s="213" t="str">
        <f>D16</f>
        <v>RASCHINI FRANCESCO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4"/>
      <c r="Q26" s="116"/>
      <c r="R26" s="214" t="s">
        <v>155</v>
      </c>
      <c r="S26" s="214"/>
      <c r="T26" s="213" t="str">
        <f>U16</f>
        <v>NICCACCI LUCA</v>
      </c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148</v>
      </c>
      <c r="AF26" s="201"/>
    </row>
    <row r="27" spans="2:60" ht="22.5" customHeight="1" x14ac:dyDescent="0.25">
      <c r="B27" s="210" t="s">
        <v>141</v>
      </c>
      <c r="C27" s="206"/>
      <c r="D27" s="206" t="str">
        <f>D13</f>
        <v>MERIGGI LUCA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11" t="s">
        <v>155</v>
      </c>
      <c r="P27" s="211"/>
      <c r="Q27" s="117"/>
      <c r="R27" s="211"/>
      <c r="S27" s="211"/>
      <c r="T27" s="206" t="str">
        <f>U13</f>
        <v>MARIOTTI ATTILIO</v>
      </c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 t="s">
        <v>142</v>
      </c>
      <c r="AF27" s="212"/>
    </row>
    <row r="28" spans="2:60" ht="22.5" customHeight="1" x14ac:dyDescent="0.25">
      <c r="B28" s="210" t="s">
        <v>143</v>
      </c>
      <c r="C28" s="206"/>
      <c r="D28" s="206" t="str">
        <f>D14</f>
        <v>TOMASSETTI STEFANO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11" t="s">
        <v>155</v>
      </c>
      <c r="P28" s="211"/>
      <c r="Q28" s="117"/>
      <c r="R28" s="211"/>
      <c r="S28" s="211"/>
      <c r="T28" s="206" t="str">
        <f>U15</f>
        <v>BILANCINI MINO</v>
      </c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 t="s">
        <v>146</v>
      </c>
      <c r="AF28" s="212"/>
    </row>
    <row r="29" spans="2:60" ht="22.5" customHeight="1" thickBot="1" x14ac:dyDescent="0.3">
      <c r="B29" s="202" t="s">
        <v>145</v>
      </c>
      <c r="C29" s="208"/>
      <c r="D29" s="208" t="str">
        <f>D15</f>
        <v>PIETRUCCI ALESSANDRO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  <c r="Q29" s="118"/>
      <c r="R29" s="209"/>
      <c r="S29" s="209"/>
      <c r="T29" s="208" t="str">
        <f>U14</f>
        <v>MONACO FILIPPO</v>
      </c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 t="s">
        <v>144</v>
      </c>
      <c r="AF29" s="203"/>
    </row>
    <row r="30" spans="2:60" ht="22.5" customHeight="1" x14ac:dyDescent="0.25">
      <c r="B30" s="200" t="s">
        <v>141</v>
      </c>
      <c r="C30" s="213"/>
      <c r="D30" s="213" t="str">
        <f>D13</f>
        <v>MERIGGI LUCA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4"/>
      <c r="Q30" s="116"/>
      <c r="R30" s="214"/>
      <c r="S30" s="214"/>
      <c r="T30" s="213" t="str">
        <f>U15</f>
        <v>BILANCINI MINO</v>
      </c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146</v>
      </c>
      <c r="AF30" s="201"/>
    </row>
    <row r="31" spans="2:60" ht="22.5" customHeight="1" x14ac:dyDescent="0.25">
      <c r="B31" s="210" t="s">
        <v>143</v>
      </c>
      <c r="C31" s="206"/>
      <c r="D31" s="206" t="str">
        <f>D14</f>
        <v>TOMASSETTI STEFANO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11"/>
      <c r="P31" s="211"/>
      <c r="Q31" s="117"/>
      <c r="R31" s="211"/>
      <c r="S31" s="211"/>
      <c r="T31" s="206" t="str">
        <f>U16</f>
        <v>NICCACCI LUCA</v>
      </c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 t="s">
        <v>148</v>
      </c>
      <c r="AF31" s="212"/>
    </row>
    <row r="32" spans="2:60" ht="22.5" customHeight="1" x14ac:dyDescent="0.25">
      <c r="B32" s="210" t="s">
        <v>145</v>
      </c>
      <c r="C32" s="206"/>
      <c r="D32" s="206" t="str">
        <f>D15</f>
        <v>PIETRUCCI ALESSANDRO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11"/>
      <c r="P32" s="211"/>
      <c r="Q32" s="117"/>
      <c r="R32" s="211"/>
      <c r="S32" s="211"/>
      <c r="T32" s="206" t="str">
        <f>U13</f>
        <v>MARIOTTI ATTILIO</v>
      </c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 t="s">
        <v>142</v>
      </c>
      <c r="AF32" s="212"/>
    </row>
    <row r="33" spans="1:37" ht="22.5" customHeight="1" thickBot="1" x14ac:dyDescent="0.3">
      <c r="B33" s="202" t="s">
        <v>147</v>
      </c>
      <c r="C33" s="208"/>
      <c r="D33" s="208" t="str">
        <f>D16</f>
        <v>RASCHINI FRANCESCO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209"/>
      <c r="Q33" s="118"/>
      <c r="R33" s="209"/>
      <c r="S33" s="209"/>
      <c r="T33" s="208" t="str">
        <f>U14</f>
        <v>MONACO FILIPPO</v>
      </c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 t="s">
        <v>144</v>
      </c>
      <c r="AF33" s="203"/>
    </row>
    <row r="34" spans="1:37" x14ac:dyDescent="0.25">
      <c r="A34" s="119"/>
      <c r="B34" s="205" t="s">
        <v>149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119"/>
      <c r="AH34" s="119"/>
      <c r="AI34" s="119"/>
      <c r="AJ34" s="119"/>
      <c r="AK34" s="119"/>
    </row>
    <row r="35" spans="1:37" ht="22.5" customHeight="1" x14ac:dyDescent="0.25">
      <c r="B35" s="206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120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6"/>
      <c r="AF35" s="206"/>
    </row>
    <row r="36" spans="1:37" ht="7.5" customHeight="1" x14ac:dyDescent="0.2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0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7" ht="15.75" customHeight="1" thickBot="1" x14ac:dyDescent="0.3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99" t="s">
        <v>150</v>
      </c>
      <c r="P37" s="199"/>
      <c r="Q37" s="199"/>
      <c r="R37" s="199"/>
      <c r="S37" s="199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pans="1:37" ht="15" customHeight="1" x14ac:dyDescent="0.2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200">
        <v>9</v>
      </c>
      <c r="P38" s="201"/>
      <c r="Q38" s="204" t="s">
        <v>69</v>
      </c>
      <c r="R38" s="200">
        <v>2</v>
      </c>
      <c r="S38" s="201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</row>
    <row r="39" spans="1:37" ht="15.75" thickBot="1" x14ac:dyDescent="0.3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202"/>
      <c r="P39" s="203"/>
      <c r="Q39" s="204"/>
      <c r="R39" s="202"/>
      <c r="S39" s="203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7" x14ac:dyDescent="0.25"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7" x14ac:dyDescent="0.25">
      <c r="C41" s="174" t="s">
        <v>151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U41" s="174" t="s">
        <v>151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  <row r="44" spans="1:37" ht="15" customHeight="1" x14ac:dyDescent="0.25">
      <c r="H44" s="226" t="s">
        <v>98</v>
      </c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</row>
    <row r="45" spans="1:37" ht="15" customHeight="1" x14ac:dyDescent="0.25"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</row>
    <row r="47" spans="1:37" x14ac:dyDescent="0.25">
      <c r="H47" s="227" t="s">
        <v>136</v>
      </c>
      <c r="I47" s="227"/>
      <c r="J47" s="227"/>
      <c r="K47" s="227"/>
      <c r="L47" s="228" t="s">
        <v>153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</row>
    <row r="49" spans="2:60" x14ac:dyDescent="0.25">
      <c r="H49" s="227" t="s">
        <v>137</v>
      </c>
      <c r="I49" s="227"/>
      <c r="J49" s="227"/>
      <c r="K49" s="227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</row>
    <row r="50" spans="2:60" ht="8.25" customHeight="1" x14ac:dyDescent="0.25">
      <c r="H50" s="108"/>
      <c r="I50" s="108"/>
      <c r="J50" s="108"/>
      <c r="K50" s="108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2:60" ht="15.75" thickBot="1" x14ac:dyDescent="0.3">
      <c r="F51" s="229" t="s">
        <v>138</v>
      </c>
      <c r="G51" s="229"/>
      <c r="H51" s="229"/>
      <c r="I51" s="229"/>
      <c r="J51" s="229"/>
      <c r="K51" s="229"/>
      <c r="P51" s="227" t="s">
        <v>139</v>
      </c>
      <c r="Q51" s="227"/>
      <c r="R51" s="227"/>
      <c r="W51" s="230" t="s">
        <v>140</v>
      </c>
      <c r="X51" s="230"/>
      <c r="Y51" s="230"/>
      <c r="Z51" s="230"/>
      <c r="AA51" s="230"/>
      <c r="AB51" s="230"/>
    </row>
    <row r="52" spans="2:60" ht="15.75" customHeight="1" thickBot="1" x14ac:dyDescent="0.3">
      <c r="B52" s="218" t="s">
        <v>2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3"/>
      <c r="P52" s="110" t="s">
        <v>155</v>
      </c>
      <c r="R52" s="110"/>
      <c r="S52" s="218" t="s">
        <v>5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23"/>
    </row>
    <row r="53" spans="2:60" ht="15.75" customHeight="1" thickBot="1" x14ac:dyDescent="0.3">
      <c r="B53" s="220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2"/>
      <c r="S53" s="220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2"/>
    </row>
    <row r="54" spans="2:60" ht="7.5" customHeight="1" thickBot="1" x14ac:dyDescent="0.3"/>
    <row r="55" spans="2:60" ht="22.5" customHeight="1" x14ac:dyDescent="0.25">
      <c r="B55" s="200" t="s">
        <v>141</v>
      </c>
      <c r="C55" s="213"/>
      <c r="D55" s="224" t="s">
        <v>169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  <c r="S55" s="200" t="s">
        <v>142</v>
      </c>
      <c r="T55" s="213"/>
      <c r="U55" s="224" t="s">
        <v>172</v>
      </c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5"/>
      <c r="AI55" s="206">
        <v>0</v>
      </c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111">
        <v>0</v>
      </c>
      <c r="AV55" s="112">
        <v>0</v>
      </c>
      <c r="AW55" s="111">
        <v>0</v>
      </c>
      <c r="AX55" s="112">
        <v>0</v>
      </c>
      <c r="AY55" s="111">
        <v>0</v>
      </c>
      <c r="AZ55" s="112">
        <v>0</v>
      </c>
      <c r="BA55" s="111">
        <v>0</v>
      </c>
      <c r="BB55" s="112">
        <v>0</v>
      </c>
      <c r="BC55" s="111" t="s">
        <v>9</v>
      </c>
      <c r="BD55" s="113" t="s">
        <v>9</v>
      </c>
      <c r="BE55" s="114"/>
      <c r="BF55" s="111">
        <v>0</v>
      </c>
      <c r="BG55" s="115" t="s">
        <v>69</v>
      </c>
      <c r="BH55" s="112">
        <v>0</v>
      </c>
    </row>
    <row r="56" spans="2:60" ht="22.5" customHeight="1" x14ac:dyDescent="0.25">
      <c r="B56" s="210" t="s">
        <v>143</v>
      </c>
      <c r="C56" s="206"/>
      <c r="D56" s="207" t="s">
        <v>168</v>
      </c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17"/>
      <c r="S56" s="210" t="s">
        <v>144</v>
      </c>
      <c r="T56" s="206"/>
      <c r="U56" s="207" t="s">
        <v>173</v>
      </c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17"/>
      <c r="AI56" s="206">
        <v>0</v>
      </c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111">
        <v>0</v>
      </c>
      <c r="AV56" s="112">
        <v>0</v>
      </c>
      <c r="AW56" s="111">
        <v>0</v>
      </c>
      <c r="AX56" s="112">
        <v>0</v>
      </c>
      <c r="AY56" s="111">
        <v>0</v>
      </c>
      <c r="AZ56" s="112">
        <v>0</v>
      </c>
      <c r="BA56" s="111">
        <v>0</v>
      </c>
      <c r="BB56" s="112">
        <v>0</v>
      </c>
      <c r="BC56" s="111" t="s">
        <v>9</v>
      </c>
      <c r="BD56" s="113" t="s">
        <v>9</v>
      </c>
      <c r="BE56" s="114"/>
      <c r="BF56" s="111">
        <v>0</v>
      </c>
      <c r="BG56" s="115" t="s">
        <v>69</v>
      </c>
      <c r="BH56" s="112">
        <v>0</v>
      </c>
    </row>
    <row r="57" spans="2:60" ht="22.5" customHeight="1" x14ac:dyDescent="0.25">
      <c r="B57" s="210" t="s">
        <v>145</v>
      </c>
      <c r="C57" s="206"/>
      <c r="D57" s="207" t="s">
        <v>171</v>
      </c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17"/>
      <c r="S57" s="210" t="s">
        <v>146</v>
      </c>
      <c r="T57" s="206"/>
      <c r="U57" s="207" t="s">
        <v>179</v>
      </c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17"/>
      <c r="AI57" s="206">
        <v>0</v>
      </c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111">
        <v>0</v>
      </c>
      <c r="AV57" s="112">
        <v>0</v>
      </c>
      <c r="AW57" s="111">
        <v>0</v>
      </c>
      <c r="AX57" s="112">
        <v>0</v>
      </c>
      <c r="AY57" s="111">
        <v>0</v>
      </c>
      <c r="AZ57" s="112">
        <v>0</v>
      </c>
      <c r="BA57" s="111">
        <v>0</v>
      </c>
      <c r="BB57" s="112">
        <v>0</v>
      </c>
      <c r="BC57" s="111" t="s">
        <v>9</v>
      </c>
      <c r="BD57" s="113" t="s">
        <v>9</v>
      </c>
      <c r="BE57" s="114"/>
      <c r="BF57" s="111">
        <v>0</v>
      </c>
      <c r="BG57" s="115" t="s">
        <v>69</v>
      </c>
      <c r="BH57" s="112">
        <v>0</v>
      </c>
    </row>
    <row r="58" spans="2:60" ht="22.5" customHeight="1" thickBot="1" x14ac:dyDescent="0.3">
      <c r="B58" s="202" t="s">
        <v>147</v>
      </c>
      <c r="C58" s="208"/>
      <c r="D58" s="215" t="s">
        <v>170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6"/>
      <c r="S58" s="202" t="s">
        <v>148</v>
      </c>
      <c r="T58" s="208"/>
      <c r="U58" s="215" t="s">
        <v>174</v>
      </c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6"/>
      <c r="AI58" s="206">
        <v>0</v>
      </c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111">
        <v>0</v>
      </c>
      <c r="AV58" s="112">
        <v>0</v>
      </c>
      <c r="AW58" s="111">
        <v>0</v>
      </c>
      <c r="AX58" s="112">
        <v>0</v>
      </c>
      <c r="AY58" s="111">
        <v>0</v>
      </c>
      <c r="AZ58" s="112">
        <v>0</v>
      </c>
      <c r="BA58" s="111">
        <v>0</v>
      </c>
      <c r="BB58" s="112">
        <v>0</v>
      </c>
      <c r="BC58" s="111" t="s">
        <v>9</v>
      </c>
      <c r="BD58" s="113" t="s">
        <v>9</v>
      </c>
      <c r="BE58" s="114"/>
      <c r="BF58" s="111">
        <v>0</v>
      </c>
      <c r="BG58" s="115" t="s">
        <v>69</v>
      </c>
      <c r="BH58" s="112">
        <v>0</v>
      </c>
    </row>
    <row r="59" spans="2:60" ht="15.75" thickBot="1" x14ac:dyDescent="0.3"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</row>
    <row r="60" spans="2:60" ht="22.5" customHeight="1" x14ac:dyDescent="0.25">
      <c r="B60" s="200" t="s">
        <v>141</v>
      </c>
      <c r="C60" s="213"/>
      <c r="D60" s="213" t="str">
        <f>D55</f>
        <v>FOCONETTI ANDREA</v>
      </c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  <c r="P60" s="214"/>
      <c r="Q60" s="116"/>
      <c r="R60" s="214" t="s">
        <v>155</v>
      </c>
      <c r="S60" s="214"/>
      <c r="T60" s="213" t="str">
        <f>U56</f>
        <v>SANTI DAVIDE</v>
      </c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 t="s">
        <v>144</v>
      </c>
      <c r="AF60" s="201"/>
      <c r="AI60" s="206">
        <v>0</v>
      </c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111">
        <v>0</v>
      </c>
      <c r="AV60" s="112">
        <v>0</v>
      </c>
      <c r="AW60" s="111">
        <v>0</v>
      </c>
      <c r="AX60" s="112">
        <v>0</v>
      </c>
      <c r="AY60" s="111">
        <v>0</v>
      </c>
      <c r="AZ60" s="112">
        <v>0</v>
      </c>
      <c r="BA60" s="111">
        <v>0</v>
      </c>
      <c r="BB60" s="112">
        <v>0</v>
      </c>
      <c r="BC60" s="111" t="s">
        <v>9</v>
      </c>
      <c r="BD60" s="113" t="s">
        <v>9</v>
      </c>
      <c r="BE60" s="114"/>
      <c r="BF60" s="111">
        <v>0</v>
      </c>
      <c r="BG60" s="115" t="s">
        <v>69</v>
      </c>
      <c r="BH60" s="112">
        <v>0</v>
      </c>
    </row>
    <row r="61" spans="2:60" ht="22.5" customHeight="1" x14ac:dyDescent="0.25">
      <c r="B61" s="210" t="s">
        <v>143</v>
      </c>
      <c r="C61" s="206"/>
      <c r="D61" s="206" t="str">
        <f>D56</f>
        <v>CODIGNOLA ANGELO</v>
      </c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11"/>
      <c r="P61" s="211"/>
      <c r="Q61" s="117"/>
      <c r="R61" s="211" t="s">
        <v>155</v>
      </c>
      <c r="S61" s="211"/>
      <c r="T61" s="206" t="str">
        <f>U55</f>
        <v>BUCCI STEFANO</v>
      </c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 t="s">
        <v>142</v>
      </c>
      <c r="AF61" s="212"/>
      <c r="AI61" s="206">
        <v>0</v>
      </c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111">
        <v>0</v>
      </c>
      <c r="AV61" s="112">
        <v>0</v>
      </c>
      <c r="AW61" s="111">
        <v>0</v>
      </c>
      <c r="AX61" s="112">
        <v>0</v>
      </c>
      <c r="AY61" s="111">
        <v>0</v>
      </c>
      <c r="AZ61" s="112">
        <v>0</v>
      </c>
      <c r="BA61" s="111">
        <v>0</v>
      </c>
      <c r="BB61" s="112">
        <v>0</v>
      </c>
      <c r="BC61" s="111" t="s">
        <v>9</v>
      </c>
      <c r="BD61" s="113" t="s">
        <v>9</v>
      </c>
      <c r="BE61" s="114"/>
      <c r="BF61" s="111">
        <v>0</v>
      </c>
      <c r="BG61" s="115" t="s">
        <v>69</v>
      </c>
      <c r="BH61" s="112">
        <v>0</v>
      </c>
    </row>
    <row r="62" spans="2:60" ht="22.5" customHeight="1" x14ac:dyDescent="0.25">
      <c r="B62" s="210" t="s">
        <v>145</v>
      </c>
      <c r="C62" s="206"/>
      <c r="D62" s="206" t="str">
        <f>D57</f>
        <v>MANTARRO SALVATORE</v>
      </c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11" t="s">
        <v>155</v>
      </c>
      <c r="P62" s="211"/>
      <c r="Q62" s="117"/>
      <c r="R62" s="211"/>
      <c r="S62" s="211"/>
      <c r="T62" s="206" t="str">
        <f>U58</f>
        <v>DI MICCO ALESSANDRO</v>
      </c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 t="s">
        <v>148</v>
      </c>
      <c r="AF62" s="212"/>
      <c r="AI62" s="206">
        <v>0</v>
      </c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111">
        <v>0</v>
      </c>
      <c r="AV62" s="112">
        <v>0</v>
      </c>
      <c r="AW62" s="111">
        <v>0</v>
      </c>
      <c r="AX62" s="112">
        <v>0</v>
      </c>
      <c r="AY62" s="111">
        <v>0</v>
      </c>
      <c r="AZ62" s="112">
        <v>0</v>
      </c>
      <c r="BA62" s="111">
        <v>0</v>
      </c>
      <c r="BB62" s="112">
        <v>0</v>
      </c>
      <c r="BC62" s="111" t="s">
        <v>9</v>
      </c>
      <c r="BD62" s="113" t="s">
        <v>9</v>
      </c>
      <c r="BE62" s="114"/>
      <c r="BF62" s="111">
        <v>0</v>
      </c>
      <c r="BG62" s="115" t="s">
        <v>69</v>
      </c>
      <c r="BH62" s="112">
        <v>0</v>
      </c>
    </row>
    <row r="63" spans="2:60" ht="22.5" customHeight="1" thickBot="1" x14ac:dyDescent="0.3">
      <c r="B63" s="202" t="s">
        <v>147</v>
      </c>
      <c r="C63" s="208"/>
      <c r="D63" s="208" t="str">
        <f>D58</f>
        <v>SCANDROGLIO MAURIZIO</v>
      </c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  <c r="P63" s="209"/>
      <c r="Q63" s="118"/>
      <c r="R63" s="209" t="s">
        <v>155</v>
      </c>
      <c r="S63" s="209"/>
      <c r="T63" s="208" t="str">
        <f>U57</f>
        <v>BALLINI SIMONE</v>
      </c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 t="s">
        <v>146</v>
      </c>
      <c r="AF63" s="203"/>
      <c r="AI63" s="206">
        <v>0</v>
      </c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111">
        <v>0</v>
      </c>
      <c r="AV63" s="112">
        <v>0</v>
      </c>
      <c r="AW63" s="111">
        <v>0</v>
      </c>
      <c r="AX63" s="112">
        <v>0</v>
      </c>
      <c r="AY63" s="111">
        <v>0</v>
      </c>
      <c r="AZ63" s="112">
        <v>0</v>
      </c>
      <c r="BA63" s="111">
        <v>0</v>
      </c>
      <c r="BB63" s="112">
        <v>0</v>
      </c>
      <c r="BC63" s="111" t="s">
        <v>9</v>
      </c>
      <c r="BD63" s="113" t="s">
        <v>9</v>
      </c>
      <c r="BE63" s="114"/>
      <c r="BF63" s="111">
        <v>0</v>
      </c>
      <c r="BG63" s="115" t="s">
        <v>69</v>
      </c>
      <c r="BH63" s="112">
        <v>0</v>
      </c>
    </row>
    <row r="64" spans="2:60" ht="22.5" customHeight="1" x14ac:dyDescent="0.25">
      <c r="B64" s="200" t="s">
        <v>143</v>
      </c>
      <c r="C64" s="213"/>
      <c r="D64" s="213" t="str">
        <f>D56</f>
        <v>CODIGNOLA ANGELO</v>
      </c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 t="s">
        <v>155</v>
      </c>
      <c r="P64" s="214"/>
      <c r="Q64" s="116"/>
      <c r="R64" s="214"/>
      <c r="S64" s="214"/>
      <c r="T64" s="213" t="str">
        <f>U56</f>
        <v>SANTI DAVIDE</v>
      </c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 t="s">
        <v>144</v>
      </c>
      <c r="AF64" s="201"/>
    </row>
    <row r="65" spans="1:37" ht="22.5" customHeight="1" x14ac:dyDescent="0.25">
      <c r="B65" s="210" t="s">
        <v>141</v>
      </c>
      <c r="C65" s="206"/>
      <c r="D65" s="206" t="str">
        <f>D55</f>
        <v>FOCONETTI ANDREA</v>
      </c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11" t="s">
        <v>155</v>
      </c>
      <c r="P65" s="211"/>
      <c r="Q65" s="117"/>
      <c r="R65" s="211"/>
      <c r="S65" s="211"/>
      <c r="T65" s="206" t="str">
        <f>U58</f>
        <v>DI MICCO ALESSANDRO</v>
      </c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 t="s">
        <v>148</v>
      </c>
      <c r="AF65" s="212"/>
    </row>
    <row r="66" spans="1:37" ht="22.5" customHeight="1" x14ac:dyDescent="0.25">
      <c r="B66" s="210" t="s">
        <v>147</v>
      </c>
      <c r="C66" s="206"/>
      <c r="D66" s="206" t="str">
        <f>D58</f>
        <v>SCANDROGLIO MAURIZIO</v>
      </c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11"/>
      <c r="P66" s="211"/>
      <c r="Q66" s="117"/>
      <c r="R66" s="211" t="s">
        <v>155</v>
      </c>
      <c r="S66" s="211"/>
      <c r="T66" s="206" t="str">
        <f>U55</f>
        <v>BUCCI STEFANO</v>
      </c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 t="s">
        <v>142</v>
      </c>
      <c r="AF66" s="212"/>
    </row>
    <row r="67" spans="1:37" ht="22.5" customHeight="1" thickBot="1" x14ac:dyDescent="0.3">
      <c r="B67" s="202" t="s">
        <v>145</v>
      </c>
      <c r="C67" s="208"/>
      <c r="D67" s="208" t="str">
        <f>D57</f>
        <v>MANTARRO SALVATORE</v>
      </c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9" t="s">
        <v>155</v>
      </c>
      <c r="P67" s="209"/>
      <c r="Q67" s="118"/>
      <c r="R67" s="209"/>
      <c r="S67" s="209"/>
      <c r="T67" s="208" t="str">
        <f>U57</f>
        <v>BALLINI SIMONE</v>
      </c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 t="s">
        <v>146</v>
      </c>
      <c r="AF67" s="203"/>
    </row>
    <row r="68" spans="1:37" ht="22.5" customHeight="1" x14ac:dyDescent="0.25">
      <c r="B68" s="200" t="s">
        <v>147</v>
      </c>
      <c r="C68" s="213"/>
      <c r="D68" s="213" t="str">
        <f>D58</f>
        <v>SCANDROGLIO MAURIZIO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 t="s">
        <v>155</v>
      </c>
      <c r="P68" s="214"/>
      <c r="Q68" s="116"/>
      <c r="R68" s="214"/>
      <c r="S68" s="214"/>
      <c r="T68" s="213" t="str">
        <f>U58</f>
        <v>DI MICCO ALESSANDRO</v>
      </c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 t="s">
        <v>148</v>
      </c>
      <c r="AF68" s="201"/>
    </row>
    <row r="69" spans="1:37" ht="22.5" customHeight="1" x14ac:dyDescent="0.25">
      <c r="B69" s="210" t="s">
        <v>141</v>
      </c>
      <c r="C69" s="206"/>
      <c r="D69" s="206" t="str">
        <f>D55</f>
        <v>FOCONETTI ANDREA</v>
      </c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11"/>
      <c r="P69" s="211"/>
      <c r="Q69" s="117"/>
      <c r="R69" s="211" t="s">
        <v>155</v>
      </c>
      <c r="S69" s="211"/>
      <c r="T69" s="206" t="str">
        <f>U55</f>
        <v>BUCCI STEFANO</v>
      </c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 t="s">
        <v>142</v>
      </c>
      <c r="AF69" s="212"/>
    </row>
    <row r="70" spans="1:37" ht="22.5" customHeight="1" x14ac:dyDescent="0.25">
      <c r="B70" s="210" t="s">
        <v>143</v>
      </c>
      <c r="C70" s="206"/>
      <c r="D70" s="206" t="str">
        <f>D56</f>
        <v>CODIGNOLA ANGELO</v>
      </c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11" t="s">
        <v>155</v>
      </c>
      <c r="P70" s="211"/>
      <c r="Q70" s="117"/>
      <c r="R70" s="211"/>
      <c r="S70" s="211"/>
      <c r="T70" s="206" t="str">
        <f>U57</f>
        <v>BALLINI SIMONE</v>
      </c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 t="s">
        <v>146</v>
      </c>
      <c r="AF70" s="212"/>
    </row>
    <row r="71" spans="1:37" ht="22.5" customHeight="1" thickBot="1" x14ac:dyDescent="0.3">
      <c r="B71" s="202" t="s">
        <v>145</v>
      </c>
      <c r="C71" s="208"/>
      <c r="D71" s="208" t="str">
        <f>D57</f>
        <v>MANTARRO SALVATORE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9"/>
      <c r="P71" s="209"/>
      <c r="Q71" s="118"/>
      <c r="R71" s="209" t="s">
        <v>155</v>
      </c>
      <c r="S71" s="209"/>
      <c r="T71" s="208" t="str">
        <f>U56</f>
        <v>SANTI DAVIDE</v>
      </c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 t="s">
        <v>144</v>
      </c>
      <c r="AF71" s="203"/>
    </row>
    <row r="72" spans="1:37" ht="22.5" customHeight="1" x14ac:dyDescent="0.25">
      <c r="B72" s="200" t="s">
        <v>141</v>
      </c>
      <c r="C72" s="213"/>
      <c r="D72" s="213" t="str">
        <f>D55</f>
        <v>FOCONETTI ANDREA</v>
      </c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4" t="s">
        <v>155</v>
      </c>
      <c r="P72" s="214"/>
      <c r="Q72" s="116"/>
      <c r="R72" s="214"/>
      <c r="S72" s="214"/>
      <c r="T72" s="213" t="str">
        <f>U57</f>
        <v>BALLINI SIMONE</v>
      </c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 t="s">
        <v>146</v>
      </c>
      <c r="AF72" s="201"/>
    </row>
    <row r="73" spans="1:37" ht="22.5" customHeight="1" x14ac:dyDescent="0.25">
      <c r="B73" s="210" t="s">
        <v>143</v>
      </c>
      <c r="C73" s="206"/>
      <c r="D73" s="206" t="str">
        <f>D56</f>
        <v>CODIGNOLA ANGELO</v>
      </c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11" t="s">
        <v>155</v>
      </c>
      <c r="P73" s="211"/>
      <c r="Q73" s="117"/>
      <c r="R73" s="211"/>
      <c r="S73" s="211"/>
      <c r="T73" s="206" t="str">
        <f>U58</f>
        <v>DI MICCO ALESSANDRO</v>
      </c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 t="s">
        <v>148</v>
      </c>
      <c r="AF73" s="212"/>
    </row>
    <row r="74" spans="1:37" ht="22.5" customHeight="1" x14ac:dyDescent="0.25">
      <c r="B74" s="210" t="s">
        <v>145</v>
      </c>
      <c r="C74" s="206"/>
      <c r="D74" s="206" t="str">
        <f>D57</f>
        <v>MANTARRO SALVATORE</v>
      </c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11" t="s">
        <v>155</v>
      </c>
      <c r="P74" s="211"/>
      <c r="Q74" s="117"/>
      <c r="R74" s="211"/>
      <c r="S74" s="211"/>
      <c r="T74" s="206" t="str">
        <f>U55</f>
        <v>BUCCI STEFANO</v>
      </c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 t="s">
        <v>142</v>
      </c>
      <c r="AF74" s="212"/>
    </row>
    <row r="75" spans="1:37" ht="22.5" customHeight="1" thickBot="1" x14ac:dyDescent="0.3">
      <c r="B75" s="202" t="s">
        <v>147</v>
      </c>
      <c r="C75" s="208"/>
      <c r="D75" s="208" t="str">
        <f>D58</f>
        <v>SCANDROGLIO MAURIZIO</v>
      </c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9"/>
      <c r="P75" s="209"/>
      <c r="Q75" s="118"/>
      <c r="R75" s="209"/>
      <c r="S75" s="209"/>
      <c r="T75" s="208" t="str">
        <f>U56</f>
        <v>SANTI DAVIDE</v>
      </c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 t="s">
        <v>144</v>
      </c>
      <c r="AF75" s="203"/>
    </row>
    <row r="76" spans="1:37" x14ac:dyDescent="0.25">
      <c r="A76" s="119"/>
      <c r="B76" s="205" t="s">
        <v>149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119"/>
      <c r="AH76" s="119"/>
      <c r="AI76" s="119"/>
      <c r="AJ76" s="119"/>
      <c r="AK76" s="119"/>
    </row>
    <row r="77" spans="1:37" ht="22.5" customHeight="1" x14ac:dyDescent="0.25">
      <c r="B77" s="206"/>
      <c r="C77" s="206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120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6"/>
      <c r="AF77" s="206"/>
    </row>
    <row r="78" spans="1:37" ht="7.5" customHeight="1" x14ac:dyDescent="0.25"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0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</row>
    <row r="79" spans="1:37" ht="15.75" thickBot="1" x14ac:dyDescent="0.3"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99" t="s">
        <v>150</v>
      </c>
      <c r="P79" s="199"/>
      <c r="Q79" s="199"/>
      <c r="R79" s="199"/>
      <c r="S79" s="199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</row>
    <row r="80" spans="1:37" x14ac:dyDescent="0.25"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200">
        <v>9</v>
      </c>
      <c r="P80" s="201"/>
      <c r="Q80" s="204" t="s">
        <v>69</v>
      </c>
      <c r="R80" s="200">
        <v>6</v>
      </c>
      <c r="S80" s="201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</row>
    <row r="81" spans="2:32" ht="15.75" thickBot="1" x14ac:dyDescent="0.3"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202"/>
      <c r="P81" s="203"/>
      <c r="Q81" s="204"/>
      <c r="R81" s="202"/>
      <c r="S81" s="203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</row>
    <row r="82" spans="2:32" x14ac:dyDescent="0.25"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</row>
    <row r="83" spans="2:32" x14ac:dyDescent="0.25">
      <c r="C83" s="174" t="s">
        <v>151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U83" s="174" t="s">
        <v>151</v>
      </c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</row>
  </sheetData>
  <mergeCells count="286">
    <mergeCell ref="H2:AF3"/>
    <mergeCell ref="H5:K5"/>
    <mergeCell ref="L5:AF5"/>
    <mergeCell ref="H7:K7"/>
    <mergeCell ref="L7:AF7"/>
    <mergeCell ref="F9:K9"/>
    <mergeCell ref="P9:R9"/>
    <mergeCell ref="W9:AB9"/>
    <mergeCell ref="AI13:AT13"/>
    <mergeCell ref="B14:C14"/>
    <mergeCell ref="D14:O14"/>
    <mergeCell ref="S14:T14"/>
    <mergeCell ref="U14:AF14"/>
    <mergeCell ref="AI14:AT14"/>
    <mergeCell ref="B10:O11"/>
    <mergeCell ref="S10:AF11"/>
    <mergeCell ref="B13:C13"/>
    <mergeCell ref="D13:O13"/>
    <mergeCell ref="S13:T13"/>
    <mergeCell ref="U13:AF13"/>
    <mergeCell ref="B15:C15"/>
    <mergeCell ref="D15:O15"/>
    <mergeCell ref="S15:T15"/>
    <mergeCell ref="U15:AF15"/>
    <mergeCell ref="AI15:AT15"/>
    <mergeCell ref="B16:C16"/>
    <mergeCell ref="D16:O16"/>
    <mergeCell ref="S16:T16"/>
    <mergeCell ref="U16:AF16"/>
    <mergeCell ref="AI16:AT16"/>
    <mergeCell ref="AI18:AT18"/>
    <mergeCell ref="B19:C19"/>
    <mergeCell ref="D19:N19"/>
    <mergeCell ref="O19:P19"/>
    <mergeCell ref="R19:S19"/>
    <mergeCell ref="T19:AD19"/>
    <mergeCell ref="AE19:AF19"/>
    <mergeCell ref="AI19:AT19"/>
    <mergeCell ref="B18:C18"/>
    <mergeCell ref="D18:N18"/>
    <mergeCell ref="O18:P18"/>
    <mergeCell ref="R18:S18"/>
    <mergeCell ref="T18:AD18"/>
    <mergeCell ref="AE18:AF18"/>
    <mergeCell ref="B22:C22"/>
    <mergeCell ref="D22:N22"/>
    <mergeCell ref="O22:P22"/>
    <mergeCell ref="R22:S22"/>
    <mergeCell ref="T22:AD22"/>
    <mergeCell ref="AE22:AF22"/>
    <mergeCell ref="AI20:AT20"/>
    <mergeCell ref="B21:C21"/>
    <mergeCell ref="D21:N21"/>
    <mergeCell ref="O21:P21"/>
    <mergeCell ref="R21:S21"/>
    <mergeCell ref="T21:AD21"/>
    <mergeCell ref="AE21:AF21"/>
    <mergeCell ref="AI21:AT21"/>
    <mergeCell ref="B20:C20"/>
    <mergeCell ref="D20:N20"/>
    <mergeCell ref="O20:P20"/>
    <mergeCell ref="R20:S20"/>
    <mergeCell ref="T20:AD20"/>
    <mergeCell ref="AE20:AF20"/>
    <mergeCell ref="B24:C24"/>
    <mergeCell ref="D24:N24"/>
    <mergeCell ref="O24:P24"/>
    <mergeCell ref="R24:S24"/>
    <mergeCell ref="T24:AD24"/>
    <mergeCell ref="AE24:AF24"/>
    <mergeCell ref="B23:C23"/>
    <mergeCell ref="D23:N23"/>
    <mergeCell ref="O23:P23"/>
    <mergeCell ref="R23:S23"/>
    <mergeCell ref="T23:AD23"/>
    <mergeCell ref="AE23:AF23"/>
    <mergeCell ref="B26:C26"/>
    <mergeCell ref="D26:N26"/>
    <mergeCell ref="O26:P26"/>
    <mergeCell ref="R26:S26"/>
    <mergeCell ref="T26:AD26"/>
    <mergeCell ref="AE26:AF26"/>
    <mergeCell ref="B25:C25"/>
    <mergeCell ref="D25:N25"/>
    <mergeCell ref="O25:P25"/>
    <mergeCell ref="R25:S25"/>
    <mergeCell ref="T25:AD25"/>
    <mergeCell ref="AE25:AF25"/>
    <mergeCell ref="B28:C28"/>
    <mergeCell ref="D28:N28"/>
    <mergeCell ref="O28:P28"/>
    <mergeCell ref="R28:S28"/>
    <mergeCell ref="T28:AD28"/>
    <mergeCell ref="AE28:AF28"/>
    <mergeCell ref="B27:C27"/>
    <mergeCell ref="D27:N27"/>
    <mergeCell ref="O27:P27"/>
    <mergeCell ref="R27:S27"/>
    <mergeCell ref="T27:AD27"/>
    <mergeCell ref="AE27:AF27"/>
    <mergeCell ref="B30:C30"/>
    <mergeCell ref="D30:N30"/>
    <mergeCell ref="O30:P30"/>
    <mergeCell ref="R30:S30"/>
    <mergeCell ref="T30:AD30"/>
    <mergeCell ref="AE30:AF30"/>
    <mergeCell ref="B29:C29"/>
    <mergeCell ref="D29:N29"/>
    <mergeCell ref="O29:P29"/>
    <mergeCell ref="R29:S29"/>
    <mergeCell ref="T29:AD29"/>
    <mergeCell ref="AE29:AF29"/>
    <mergeCell ref="B32:C32"/>
    <mergeCell ref="D32:N32"/>
    <mergeCell ref="O32:P32"/>
    <mergeCell ref="R32:S32"/>
    <mergeCell ref="T32:AD32"/>
    <mergeCell ref="AE32:AF32"/>
    <mergeCell ref="B31:C31"/>
    <mergeCell ref="D31:N31"/>
    <mergeCell ref="O31:P31"/>
    <mergeCell ref="R31:S31"/>
    <mergeCell ref="T31:AD31"/>
    <mergeCell ref="AE31:AF31"/>
    <mergeCell ref="B34:AF34"/>
    <mergeCell ref="B35:C35"/>
    <mergeCell ref="D35:N35"/>
    <mergeCell ref="O35:P35"/>
    <mergeCell ref="R35:S35"/>
    <mergeCell ref="T35:AD35"/>
    <mergeCell ref="AE35:AF35"/>
    <mergeCell ref="B33:C33"/>
    <mergeCell ref="D33:N33"/>
    <mergeCell ref="O33:P33"/>
    <mergeCell ref="R33:S33"/>
    <mergeCell ref="T33:AD33"/>
    <mergeCell ref="AE33:AF33"/>
    <mergeCell ref="H44:AF45"/>
    <mergeCell ref="H47:K47"/>
    <mergeCell ref="L47:AF47"/>
    <mergeCell ref="H49:K49"/>
    <mergeCell ref="L49:AF49"/>
    <mergeCell ref="F51:K51"/>
    <mergeCell ref="P51:R51"/>
    <mergeCell ref="W51:AB51"/>
    <mergeCell ref="O37:S37"/>
    <mergeCell ref="O38:P39"/>
    <mergeCell ref="Q38:Q39"/>
    <mergeCell ref="R38:S39"/>
    <mergeCell ref="C41:M41"/>
    <mergeCell ref="U41:AE41"/>
    <mergeCell ref="AI55:AT55"/>
    <mergeCell ref="B56:C56"/>
    <mergeCell ref="D56:O56"/>
    <mergeCell ref="S56:T56"/>
    <mergeCell ref="U56:AF56"/>
    <mergeCell ref="AI56:AT56"/>
    <mergeCell ref="B52:O53"/>
    <mergeCell ref="S52:AF53"/>
    <mergeCell ref="B55:C55"/>
    <mergeCell ref="D55:O55"/>
    <mergeCell ref="S55:T55"/>
    <mergeCell ref="U55:AF55"/>
    <mergeCell ref="B57:C57"/>
    <mergeCell ref="D57:O57"/>
    <mergeCell ref="S57:T57"/>
    <mergeCell ref="U57:AF57"/>
    <mergeCell ref="AI57:AT57"/>
    <mergeCell ref="B58:C58"/>
    <mergeCell ref="D58:O58"/>
    <mergeCell ref="S58:T58"/>
    <mergeCell ref="U58:AF58"/>
    <mergeCell ref="AI58:AT58"/>
    <mergeCell ref="AI60:AT60"/>
    <mergeCell ref="B61:C61"/>
    <mergeCell ref="D61:N61"/>
    <mergeCell ref="O61:P61"/>
    <mergeCell ref="R61:S61"/>
    <mergeCell ref="T61:AD61"/>
    <mergeCell ref="AE61:AF61"/>
    <mergeCell ref="AI61:AT61"/>
    <mergeCell ref="B60:C60"/>
    <mergeCell ref="D60:N60"/>
    <mergeCell ref="O60:P60"/>
    <mergeCell ref="R60:S60"/>
    <mergeCell ref="T60:AD60"/>
    <mergeCell ref="AE60:AF60"/>
    <mergeCell ref="AI62:AT62"/>
    <mergeCell ref="B63:C63"/>
    <mergeCell ref="D63:N63"/>
    <mergeCell ref="O63:P63"/>
    <mergeCell ref="R63:S63"/>
    <mergeCell ref="T63:AD63"/>
    <mergeCell ref="AE63:AF63"/>
    <mergeCell ref="AI63:AT63"/>
    <mergeCell ref="B62:C62"/>
    <mergeCell ref="D62:N62"/>
    <mergeCell ref="O62:P62"/>
    <mergeCell ref="R62:S62"/>
    <mergeCell ref="T62:AD62"/>
    <mergeCell ref="AE62:AF62"/>
    <mergeCell ref="B65:C65"/>
    <mergeCell ref="D65:N65"/>
    <mergeCell ref="O65:P65"/>
    <mergeCell ref="R65:S65"/>
    <mergeCell ref="T65:AD65"/>
    <mergeCell ref="AE65:AF65"/>
    <mergeCell ref="B64:C64"/>
    <mergeCell ref="D64:N64"/>
    <mergeCell ref="O64:P64"/>
    <mergeCell ref="R64:S64"/>
    <mergeCell ref="T64:AD64"/>
    <mergeCell ref="AE64:AF64"/>
    <mergeCell ref="B67:C67"/>
    <mergeCell ref="D67:N67"/>
    <mergeCell ref="O67:P67"/>
    <mergeCell ref="R67:S67"/>
    <mergeCell ref="T67:AD67"/>
    <mergeCell ref="AE67:AF67"/>
    <mergeCell ref="B66:C66"/>
    <mergeCell ref="D66:N66"/>
    <mergeCell ref="O66:P66"/>
    <mergeCell ref="R66:S66"/>
    <mergeCell ref="T66:AD66"/>
    <mergeCell ref="AE66:AF66"/>
    <mergeCell ref="B69:C69"/>
    <mergeCell ref="D69:N69"/>
    <mergeCell ref="O69:P69"/>
    <mergeCell ref="R69:S69"/>
    <mergeCell ref="T69:AD69"/>
    <mergeCell ref="AE69:AF69"/>
    <mergeCell ref="B68:C68"/>
    <mergeCell ref="D68:N68"/>
    <mergeCell ref="O68:P68"/>
    <mergeCell ref="R68:S68"/>
    <mergeCell ref="T68:AD68"/>
    <mergeCell ref="AE68:AF68"/>
    <mergeCell ref="B71:C71"/>
    <mergeCell ref="D71:N71"/>
    <mergeCell ref="O71:P71"/>
    <mergeCell ref="R71:S71"/>
    <mergeCell ref="T71:AD71"/>
    <mergeCell ref="AE71:AF71"/>
    <mergeCell ref="B70:C70"/>
    <mergeCell ref="D70:N70"/>
    <mergeCell ref="O70:P70"/>
    <mergeCell ref="R70:S70"/>
    <mergeCell ref="T70:AD70"/>
    <mergeCell ref="AE70:AF70"/>
    <mergeCell ref="B73:C73"/>
    <mergeCell ref="D73:N73"/>
    <mergeCell ref="O73:P73"/>
    <mergeCell ref="R73:S73"/>
    <mergeCell ref="T73:AD73"/>
    <mergeCell ref="AE73:AF73"/>
    <mergeCell ref="B72:C72"/>
    <mergeCell ref="D72:N72"/>
    <mergeCell ref="O72:P72"/>
    <mergeCell ref="R72:S72"/>
    <mergeCell ref="T72:AD72"/>
    <mergeCell ref="AE72:AF72"/>
    <mergeCell ref="B75:C75"/>
    <mergeCell ref="D75:N75"/>
    <mergeCell ref="O75:P75"/>
    <mergeCell ref="R75:S75"/>
    <mergeCell ref="T75:AD75"/>
    <mergeCell ref="AE75:AF75"/>
    <mergeCell ref="B74:C74"/>
    <mergeCell ref="D74:N74"/>
    <mergeCell ref="O74:P74"/>
    <mergeCell ref="R74:S74"/>
    <mergeCell ref="T74:AD74"/>
    <mergeCell ref="AE74:AF74"/>
    <mergeCell ref="O79:S79"/>
    <mergeCell ref="O80:P81"/>
    <mergeCell ref="Q80:Q81"/>
    <mergeCell ref="R80:S81"/>
    <mergeCell ref="C83:M83"/>
    <mergeCell ref="U83:AE83"/>
    <mergeCell ref="B76:AF76"/>
    <mergeCell ref="B77:C77"/>
    <mergeCell ref="D77:N77"/>
    <mergeCell ref="O77:P77"/>
    <mergeCell ref="R77:S77"/>
    <mergeCell ref="T77:AD77"/>
    <mergeCell ref="AE77:AF77"/>
  </mergeCells>
  <conditionalFormatting sqref="O18:P18 R19:S19 O20:P20 R21:S21 O22:P22 R23:S23 O24:P24 R25:S25 O26:P26 R27:S27 O28:P28 R29:S29 O30:P30 R31:S31 O32:P32 R33:S33">
    <cfRule type="expression" dxfId="5" priority="12">
      <formula>$P$10&lt;&gt;""</formula>
    </cfRule>
  </conditionalFormatting>
  <conditionalFormatting sqref="R18:S18 O19:P19 R20:S20 O21:P21 R22:S22 O23:P23 R24:S24 O25:P25 R26:S26 O27:P27 R28:S28 O29:P29 R30:S30 O31:P31 R32:S32 O33:P33">
    <cfRule type="expression" dxfId="4" priority="11">
      <formula>$R$10&lt;&gt;""</formula>
    </cfRule>
  </conditionalFormatting>
  <conditionalFormatting sqref="O60:P60 R61:S61 O62:P62 R63:S63 O64:P64 R65:S65 O66:P66 R67:S67 O68:P68 R69:S69 O70:P70 R71:S71 O72:P72 R73:S73 O74:P74 R75:S75">
    <cfRule type="expression" dxfId="3" priority="10">
      <formula>$P$52&lt;&gt;""</formula>
    </cfRule>
  </conditionalFormatting>
  <conditionalFormatting sqref="R60:S60 O61:P61 R62:S62 O63:P63 R64:S64 O65:P65 R66:S66 O67:P67 R68:S68 O69:P69 R70:S70 O71:P71 R72:S72 O73:P73 R74:S74 O75:P75">
    <cfRule type="expression" dxfId="2" priority="9">
      <formula>$R$52&lt;&gt;""</formula>
    </cfRule>
  </conditionalFormatting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41"/>
  <sheetViews>
    <sheetView workbookViewId="0">
      <selection activeCell="H2" sqref="H2:AF3"/>
    </sheetView>
  </sheetViews>
  <sheetFormatPr defaultRowHeight="15" x14ac:dyDescent="0.25"/>
  <cols>
    <col min="1" max="33" width="2.85546875" customWidth="1"/>
    <col min="34" max="61" width="0" hidden="1" customWidth="1"/>
  </cols>
  <sheetData>
    <row r="2" spans="2:60" x14ac:dyDescent="0.25">
      <c r="H2" s="226" t="s">
        <v>98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</row>
    <row r="3" spans="2:60" x14ac:dyDescent="0.25"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5" spans="2:60" x14ac:dyDescent="0.25">
      <c r="H5" s="227" t="s">
        <v>136</v>
      </c>
      <c r="I5" s="227"/>
      <c r="J5" s="227"/>
      <c r="K5" s="227"/>
      <c r="L5" s="228" t="s">
        <v>86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</row>
    <row r="7" spans="2:60" x14ac:dyDescent="0.25">
      <c r="H7" s="227" t="s">
        <v>137</v>
      </c>
      <c r="I7" s="227"/>
      <c r="J7" s="227"/>
      <c r="K7" s="227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</row>
    <row r="8" spans="2:60" ht="7.5" customHeight="1" x14ac:dyDescent="0.25">
      <c r="H8" s="108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2:60" ht="15.75" thickBot="1" x14ac:dyDescent="0.3">
      <c r="F9" s="229" t="s">
        <v>138</v>
      </c>
      <c r="G9" s="229"/>
      <c r="H9" s="229"/>
      <c r="I9" s="229"/>
      <c r="J9" s="229"/>
      <c r="K9" s="229"/>
      <c r="P9" s="227" t="s">
        <v>139</v>
      </c>
      <c r="Q9" s="227"/>
      <c r="R9" s="227"/>
      <c r="W9" s="230" t="s">
        <v>140</v>
      </c>
      <c r="X9" s="230"/>
      <c r="Y9" s="230"/>
      <c r="Z9" s="230"/>
      <c r="AA9" s="230"/>
      <c r="AB9" s="230"/>
    </row>
    <row r="10" spans="2:60" ht="15.75" thickBot="1" x14ac:dyDescent="0.3">
      <c r="B10" s="218" t="s">
        <v>2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23"/>
      <c r="P10" s="110"/>
      <c r="R10" s="110" t="s">
        <v>155</v>
      </c>
      <c r="S10" s="218" t="s">
        <v>4</v>
      </c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23"/>
    </row>
    <row r="11" spans="2:60" ht="15.75" thickBot="1" x14ac:dyDescent="0.3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2"/>
      <c r="S11" s="220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2"/>
    </row>
    <row r="12" spans="2:60" ht="7.5" customHeight="1" thickBot="1" x14ac:dyDescent="0.3"/>
    <row r="13" spans="2:60" ht="22.5" customHeight="1" x14ac:dyDescent="0.25">
      <c r="B13" s="200" t="s">
        <v>141</v>
      </c>
      <c r="C13" s="213"/>
      <c r="D13" s="224" t="s">
        <v>169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5"/>
      <c r="S13" s="200" t="s">
        <v>142</v>
      </c>
      <c r="T13" s="213"/>
      <c r="U13" s="224" t="s">
        <v>163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5"/>
      <c r="AI13" s="206">
        <v>0</v>
      </c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111">
        <v>0</v>
      </c>
      <c r="AV13" s="112">
        <v>0</v>
      </c>
      <c r="AW13" s="111">
        <v>0</v>
      </c>
      <c r="AX13" s="112">
        <v>0</v>
      </c>
      <c r="AY13" s="111">
        <v>0</v>
      </c>
      <c r="AZ13" s="112">
        <v>0</v>
      </c>
      <c r="BA13" s="111">
        <v>0</v>
      </c>
      <c r="BB13" s="112">
        <v>0</v>
      </c>
      <c r="BC13" s="111" t="s">
        <v>9</v>
      </c>
      <c r="BD13" s="113" t="s">
        <v>9</v>
      </c>
      <c r="BE13" s="114"/>
      <c r="BF13" s="111">
        <v>0</v>
      </c>
      <c r="BG13" s="115" t="s">
        <v>69</v>
      </c>
      <c r="BH13" s="112">
        <v>0</v>
      </c>
    </row>
    <row r="14" spans="2:60" ht="22.5" customHeight="1" x14ac:dyDescent="0.25">
      <c r="B14" s="210" t="s">
        <v>143</v>
      </c>
      <c r="C14" s="206"/>
      <c r="D14" s="207" t="s">
        <v>168</v>
      </c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17"/>
      <c r="S14" s="210" t="s">
        <v>144</v>
      </c>
      <c r="T14" s="206"/>
      <c r="U14" s="207" t="s">
        <v>160</v>
      </c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17"/>
      <c r="AI14" s="206">
        <v>0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111">
        <v>0</v>
      </c>
      <c r="AV14" s="112">
        <v>0</v>
      </c>
      <c r="AW14" s="111">
        <v>0</v>
      </c>
      <c r="AX14" s="112">
        <v>0</v>
      </c>
      <c r="AY14" s="111">
        <v>0</v>
      </c>
      <c r="AZ14" s="112">
        <v>0</v>
      </c>
      <c r="BA14" s="111">
        <v>0</v>
      </c>
      <c r="BB14" s="112">
        <v>0</v>
      </c>
      <c r="BC14" s="111" t="s">
        <v>9</v>
      </c>
      <c r="BD14" s="113" t="s">
        <v>9</v>
      </c>
      <c r="BE14" s="114"/>
      <c r="BF14" s="111">
        <v>0</v>
      </c>
      <c r="BG14" s="115" t="s">
        <v>69</v>
      </c>
      <c r="BH14" s="112">
        <v>0</v>
      </c>
    </row>
    <row r="15" spans="2:60" ht="22.5" customHeight="1" x14ac:dyDescent="0.25">
      <c r="B15" s="210" t="s">
        <v>145</v>
      </c>
      <c r="C15" s="206"/>
      <c r="D15" s="207" t="s">
        <v>171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17"/>
      <c r="S15" s="210" t="s">
        <v>146</v>
      </c>
      <c r="T15" s="206"/>
      <c r="U15" s="207" t="s">
        <v>189</v>
      </c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17"/>
      <c r="AI15" s="206">
        <v>0</v>
      </c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111">
        <v>0</v>
      </c>
      <c r="AV15" s="112">
        <v>0</v>
      </c>
      <c r="AW15" s="111">
        <v>0</v>
      </c>
      <c r="AX15" s="112">
        <v>0</v>
      </c>
      <c r="AY15" s="111">
        <v>0</v>
      </c>
      <c r="AZ15" s="112">
        <v>0</v>
      </c>
      <c r="BA15" s="111">
        <v>0</v>
      </c>
      <c r="BB15" s="112">
        <v>0</v>
      </c>
      <c r="BC15" s="111" t="s">
        <v>9</v>
      </c>
      <c r="BD15" s="113" t="s">
        <v>9</v>
      </c>
      <c r="BE15" s="114"/>
      <c r="BF15" s="111">
        <v>0</v>
      </c>
      <c r="BG15" s="115" t="s">
        <v>69</v>
      </c>
      <c r="BH15" s="112">
        <v>0</v>
      </c>
    </row>
    <row r="16" spans="2:60" ht="22.5" customHeight="1" thickBot="1" x14ac:dyDescent="0.3">
      <c r="B16" s="202" t="s">
        <v>147</v>
      </c>
      <c r="C16" s="208"/>
      <c r="D16" s="215" t="s">
        <v>170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6"/>
      <c r="S16" s="202" t="s">
        <v>148</v>
      </c>
      <c r="T16" s="208"/>
      <c r="U16" s="215" t="s">
        <v>161</v>
      </c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6"/>
      <c r="AI16" s="206">
        <v>0</v>
      </c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111">
        <v>0</v>
      </c>
      <c r="AV16" s="112">
        <v>0</v>
      </c>
      <c r="AW16" s="111">
        <v>0</v>
      </c>
      <c r="AX16" s="112">
        <v>0</v>
      </c>
      <c r="AY16" s="111">
        <v>0</v>
      </c>
      <c r="AZ16" s="112">
        <v>0</v>
      </c>
      <c r="BA16" s="111">
        <v>0</v>
      </c>
      <c r="BB16" s="112">
        <v>0</v>
      </c>
      <c r="BC16" s="111" t="s">
        <v>9</v>
      </c>
      <c r="BD16" s="113" t="s">
        <v>9</v>
      </c>
      <c r="BE16" s="114"/>
      <c r="BF16" s="111">
        <v>0</v>
      </c>
      <c r="BG16" s="115" t="s">
        <v>69</v>
      </c>
      <c r="BH16" s="112">
        <v>0</v>
      </c>
    </row>
    <row r="17" spans="2:60" ht="15.75" thickBot="1" x14ac:dyDescent="0.3"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2:60" ht="22.5" customHeight="1" x14ac:dyDescent="0.25">
      <c r="B18" s="200" t="s">
        <v>141</v>
      </c>
      <c r="C18" s="213"/>
      <c r="D18" s="213" t="str">
        <f>D13</f>
        <v>FOCONETTI ANDREA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214"/>
      <c r="Q18" s="116"/>
      <c r="R18" s="214" t="s">
        <v>155</v>
      </c>
      <c r="S18" s="214"/>
      <c r="T18" s="213" t="str">
        <f>U14</f>
        <v>TOMASSETTI STEFANO</v>
      </c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144</v>
      </c>
      <c r="AF18" s="201"/>
      <c r="AI18" s="206">
        <v>0</v>
      </c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111">
        <v>0</v>
      </c>
      <c r="AV18" s="112">
        <v>0</v>
      </c>
      <c r="AW18" s="111">
        <v>0</v>
      </c>
      <c r="AX18" s="112">
        <v>0</v>
      </c>
      <c r="AY18" s="111">
        <v>0</v>
      </c>
      <c r="AZ18" s="112">
        <v>0</v>
      </c>
      <c r="BA18" s="111">
        <v>0</v>
      </c>
      <c r="BB18" s="112">
        <v>0</v>
      </c>
      <c r="BC18" s="111" t="s">
        <v>9</v>
      </c>
      <c r="BD18" s="113" t="s">
        <v>9</v>
      </c>
      <c r="BE18" s="114"/>
      <c r="BF18" s="111">
        <v>0</v>
      </c>
      <c r="BG18" s="115" t="s">
        <v>69</v>
      </c>
      <c r="BH18" s="112">
        <v>0</v>
      </c>
    </row>
    <row r="19" spans="2:60" ht="22.5" customHeight="1" x14ac:dyDescent="0.25">
      <c r="B19" s="210" t="s">
        <v>143</v>
      </c>
      <c r="C19" s="206"/>
      <c r="D19" s="206" t="str">
        <f>D14</f>
        <v>CODIGNOLA ANGELO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11"/>
      <c r="P19" s="211"/>
      <c r="Q19" s="117"/>
      <c r="R19" s="211" t="s">
        <v>155</v>
      </c>
      <c r="S19" s="211"/>
      <c r="T19" s="206" t="str">
        <f>U13</f>
        <v>PIETRUCCI ALESSANDRO</v>
      </c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 t="s">
        <v>142</v>
      </c>
      <c r="AF19" s="212"/>
      <c r="AI19" s="206">
        <v>0</v>
      </c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111">
        <v>0</v>
      </c>
      <c r="AV19" s="112">
        <v>0</v>
      </c>
      <c r="AW19" s="111">
        <v>0</v>
      </c>
      <c r="AX19" s="112">
        <v>0</v>
      </c>
      <c r="AY19" s="111">
        <v>0</v>
      </c>
      <c r="AZ19" s="112">
        <v>0</v>
      </c>
      <c r="BA19" s="111">
        <v>0</v>
      </c>
      <c r="BB19" s="112">
        <v>0</v>
      </c>
      <c r="BC19" s="111" t="s">
        <v>9</v>
      </c>
      <c r="BD19" s="113" t="s">
        <v>9</v>
      </c>
      <c r="BE19" s="114"/>
      <c r="BF19" s="111">
        <v>0</v>
      </c>
      <c r="BG19" s="115" t="s">
        <v>69</v>
      </c>
      <c r="BH19" s="112">
        <v>0</v>
      </c>
    </row>
    <row r="20" spans="2:60" ht="22.5" customHeight="1" x14ac:dyDescent="0.25">
      <c r="B20" s="210" t="s">
        <v>145</v>
      </c>
      <c r="C20" s="206"/>
      <c r="D20" s="206" t="str">
        <f>D15</f>
        <v>MANTARRO SALVATORE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11"/>
      <c r="P20" s="211"/>
      <c r="Q20" s="117"/>
      <c r="R20" s="211" t="s">
        <v>155</v>
      </c>
      <c r="S20" s="211"/>
      <c r="T20" s="206" t="str">
        <f>U16</f>
        <v>RASCHINI FRANCESCO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 t="s">
        <v>148</v>
      </c>
      <c r="AF20" s="212"/>
      <c r="AI20" s="206">
        <v>0</v>
      </c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111">
        <v>0</v>
      </c>
      <c r="AV20" s="112">
        <v>0</v>
      </c>
      <c r="AW20" s="111">
        <v>0</v>
      </c>
      <c r="AX20" s="112">
        <v>0</v>
      </c>
      <c r="AY20" s="111">
        <v>0</v>
      </c>
      <c r="AZ20" s="112">
        <v>0</v>
      </c>
      <c r="BA20" s="111">
        <v>0</v>
      </c>
      <c r="BB20" s="112">
        <v>0</v>
      </c>
      <c r="BC20" s="111" t="s">
        <v>9</v>
      </c>
      <c r="BD20" s="113" t="s">
        <v>9</v>
      </c>
      <c r="BE20" s="114"/>
      <c r="BF20" s="111">
        <v>0</v>
      </c>
      <c r="BG20" s="115" t="s">
        <v>69</v>
      </c>
      <c r="BH20" s="112">
        <v>0</v>
      </c>
    </row>
    <row r="21" spans="2:60" ht="22.5" customHeight="1" thickBot="1" x14ac:dyDescent="0.3">
      <c r="B21" s="202" t="s">
        <v>147</v>
      </c>
      <c r="C21" s="208"/>
      <c r="D21" s="208" t="str">
        <f>D16</f>
        <v>SCANDROGLIO MAURIZIO</v>
      </c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 t="s">
        <v>155</v>
      </c>
      <c r="P21" s="209"/>
      <c r="Q21" s="118"/>
      <c r="R21" s="209"/>
      <c r="S21" s="209"/>
      <c r="T21" s="208" t="str">
        <f>U15</f>
        <v>MERIGGI LUCA</v>
      </c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 t="s">
        <v>146</v>
      </c>
      <c r="AF21" s="203"/>
      <c r="AI21" s="206">
        <v>0</v>
      </c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111">
        <v>0</v>
      </c>
      <c r="AV21" s="112">
        <v>0</v>
      </c>
      <c r="AW21" s="111">
        <v>0</v>
      </c>
      <c r="AX21" s="112">
        <v>0</v>
      </c>
      <c r="AY21" s="111">
        <v>0</v>
      </c>
      <c r="AZ21" s="112">
        <v>0</v>
      </c>
      <c r="BA21" s="111">
        <v>0</v>
      </c>
      <c r="BB21" s="112">
        <v>0</v>
      </c>
      <c r="BC21" s="111" t="s">
        <v>9</v>
      </c>
      <c r="BD21" s="113" t="s">
        <v>9</v>
      </c>
      <c r="BE21" s="114"/>
      <c r="BF21" s="111">
        <v>0</v>
      </c>
      <c r="BG21" s="115" t="s">
        <v>69</v>
      </c>
      <c r="BH21" s="112">
        <v>0</v>
      </c>
    </row>
    <row r="22" spans="2:60" ht="22.5" customHeight="1" x14ac:dyDescent="0.25">
      <c r="B22" s="200" t="s">
        <v>143</v>
      </c>
      <c r="C22" s="213"/>
      <c r="D22" s="213" t="str">
        <f>D14</f>
        <v>CODIGNOLA ANGELO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4"/>
      <c r="Q22" s="116"/>
      <c r="R22" s="214" t="s">
        <v>155</v>
      </c>
      <c r="S22" s="214"/>
      <c r="T22" s="213" t="str">
        <f>U14</f>
        <v>TOMASSETTI STEFANO</v>
      </c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144</v>
      </c>
      <c r="AF22" s="201"/>
    </row>
    <row r="23" spans="2:60" ht="22.5" customHeight="1" x14ac:dyDescent="0.25">
      <c r="B23" s="210" t="s">
        <v>141</v>
      </c>
      <c r="C23" s="206"/>
      <c r="D23" s="206" t="str">
        <f>D13</f>
        <v>FOCONETTI ANDREA</v>
      </c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11" t="s">
        <v>155</v>
      </c>
      <c r="P23" s="211"/>
      <c r="Q23" s="117"/>
      <c r="R23" s="211"/>
      <c r="S23" s="211"/>
      <c r="T23" s="206" t="str">
        <f>U16</f>
        <v>RASCHINI FRANCESCO</v>
      </c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 t="s">
        <v>148</v>
      </c>
      <c r="AF23" s="212"/>
    </row>
    <row r="24" spans="2:60" ht="22.5" customHeight="1" x14ac:dyDescent="0.25">
      <c r="B24" s="210" t="s">
        <v>147</v>
      </c>
      <c r="C24" s="206"/>
      <c r="D24" s="206" t="str">
        <f>D16</f>
        <v>SCANDROGLIO MAURIZIO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11"/>
      <c r="P24" s="211"/>
      <c r="Q24" s="117"/>
      <c r="R24" s="211" t="s">
        <v>155</v>
      </c>
      <c r="S24" s="211"/>
      <c r="T24" s="206" t="str">
        <f>U13</f>
        <v>PIETRUCCI ALESSANDRO</v>
      </c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 t="s">
        <v>142</v>
      </c>
      <c r="AF24" s="212"/>
    </row>
    <row r="25" spans="2:60" ht="22.5" customHeight="1" thickBot="1" x14ac:dyDescent="0.3">
      <c r="B25" s="202" t="s">
        <v>145</v>
      </c>
      <c r="C25" s="208"/>
      <c r="D25" s="208" t="str">
        <f>D15</f>
        <v>MANTARRO SALVATORE</v>
      </c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9" t="s">
        <v>155</v>
      </c>
      <c r="P25" s="209"/>
      <c r="Q25" s="118"/>
      <c r="R25" s="209"/>
      <c r="S25" s="209"/>
      <c r="T25" s="208" t="str">
        <f>U15</f>
        <v>MERIGGI LUCA</v>
      </c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 t="s">
        <v>146</v>
      </c>
      <c r="AF25" s="203"/>
    </row>
    <row r="26" spans="2:60" ht="22.5" customHeight="1" x14ac:dyDescent="0.25">
      <c r="B26" s="200" t="s">
        <v>147</v>
      </c>
      <c r="C26" s="213"/>
      <c r="D26" s="213" t="str">
        <f>D16</f>
        <v>SCANDROGLIO MAURIZIO</v>
      </c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4"/>
      <c r="Q26" s="116"/>
      <c r="R26" s="214" t="s">
        <v>155</v>
      </c>
      <c r="S26" s="214"/>
      <c r="T26" s="213" t="str">
        <f>U16</f>
        <v>RASCHINI FRANCESCO</v>
      </c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148</v>
      </c>
      <c r="AF26" s="201"/>
    </row>
    <row r="27" spans="2:60" ht="22.5" customHeight="1" x14ac:dyDescent="0.25">
      <c r="B27" s="210" t="s">
        <v>141</v>
      </c>
      <c r="C27" s="206"/>
      <c r="D27" s="206" t="str">
        <f>D13</f>
        <v>FOCONETTI ANDREA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11" t="s">
        <v>155</v>
      </c>
      <c r="P27" s="211"/>
      <c r="Q27" s="117"/>
      <c r="R27" s="211"/>
      <c r="S27" s="211"/>
      <c r="T27" s="206" t="str">
        <f>U13</f>
        <v>PIETRUCCI ALESSANDRO</v>
      </c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 t="s">
        <v>142</v>
      </c>
      <c r="AF27" s="212"/>
    </row>
    <row r="28" spans="2:60" ht="22.5" customHeight="1" x14ac:dyDescent="0.25">
      <c r="B28" s="210" t="s">
        <v>143</v>
      </c>
      <c r="C28" s="206"/>
      <c r="D28" s="206" t="str">
        <f>D14</f>
        <v>CODIGNOLA ANGELO</v>
      </c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11"/>
      <c r="P28" s="211"/>
      <c r="Q28" s="117"/>
      <c r="R28" s="211" t="s">
        <v>155</v>
      </c>
      <c r="S28" s="211"/>
      <c r="T28" s="206" t="str">
        <f>U15</f>
        <v>MERIGGI LUCA</v>
      </c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 t="s">
        <v>146</v>
      </c>
      <c r="AF28" s="212"/>
    </row>
    <row r="29" spans="2:60" ht="22.5" customHeight="1" thickBot="1" x14ac:dyDescent="0.3">
      <c r="B29" s="202" t="s">
        <v>145</v>
      </c>
      <c r="C29" s="208"/>
      <c r="D29" s="208" t="str">
        <f>D15</f>
        <v>MANTARRO SALVATORE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  <c r="P29" s="209"/>
      <c r="Q29" s="118"/>
      <c r="R29" s="209" t="s">
        <v>155</v>
      </c>
      <c r="S29" s="209"/>
      <c r="T29" s="208" t="str">
        <f>U14</f>
        <v>TOMASSETTI STEFANO</v>
      </c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 t="s">
        <v>144</v>
      </c>
      <c r="AF29" s="203"/>
    </row>
    <row r="30" spans="2:60" ht="22.5" customHeight="1" x14ac:dyDescent="0.25">
      <c r="B30" s="200" t="s">
        <v>141</v>
      </c>
      <c r="C30" s="213"/>
      <c r="D30" s="213" t="str">
        <f>D13</f>
        <v>FOCONETTI ANDREA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 t="s">
        <v>155</v>
      </c>
      <c r="P30" s="214"/>
      <c r="Q30" s="116"/>
      <c r="R30" s="214"/>
      <c r="S30" s="214"/>
      <c r="T30" s="213" t="str">
        <f>U15</f>
        <v>MERIGGI LUCA</v>
      </c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146</v>
      </c>
      <c r="AF30" s="201"/>
    </row>
    <row r="31" spans="2:60" ht="22.5" customHeight="1" x14ac:dyDescent="0.25">
      <c r="B31" s="210" t="s">
        <v>143</v>
      </c>
      <c r="C31" s="206"/>
      <c r="D31" s="206" t="str">
        <f>D14</f>
        <v>CODIGNOLA ANGELO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11" t="s">
        <v>155</v>
      </c>
      <c r="P31" s="211"/>
      <c r="Q31" s="117"/>
      <c r="R31" s="211"/>
      <c r="S31" s="211"/>
      <c r="T31" s="206" t="str">
        <f>U16</f>
        <v>RASCHINI FRANCESCO</v>
      </c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 t="s">
        <v>148</v>
      </c>
      <c r="AF31" s="212"/>
    </row>
    <row r="32" spans="2:60" ht="22.5" customHeight="1" x14ac:dyDescent="0.25">
      <c r="B32" s="210" t="s">
        <v>145</v>
      </c>
      <c r="C32" s="206"/>
      <c r="D32" s="206" t="str">
        <f>D15</f>
        <v>MANTARRO SALVATORE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11" t="s">
        <v>155</v>
      </c>
      <c r="P32" s="211"/>
      <c r="Q32" s="117"/>
      <c r="R32" s="211"/>
      <c r="S32" s="211"/>
      <c r="T32" s="206" t="str">
        <f>U13</f>
        <v>PIETRUCCI ALESSANDRO</v>
      </c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 t="s">
        <v>142</v>
      </c>
      <c r="AF32" s="212"/>
    </row>
    <row r="33" spans="1:37" ht="22.5" customHeight="1" thickBot="1" x14ac:dyDescent="0.3">
      <c r="B33" s="202" t="s">
        <v>147</v>
      </c>
      <c r="C33" s="208"/>
      <c r="D33" s="208" t="str">
        <f>D16</f>
        <v>SCANDROGLIO MAURIZIO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209"/>
      <c r="Q33" s="118"/>
      <c r="R33" s="209" t="s">
        <v>155</v>
      </c>
      <c r="S33" s="209"/>
      <c r="T33" s="208" t="str">
        <f>U14</f>
        <v>TOMASSETTI STEFANO</v>
      </c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 t="s">
        <v>144</v>
      </c>
      <c r="AF33" s="203"/>
    </row>
    <row r="34" spans="1:37" x14ac:dyDescent="0.25">
      <c r="A34" s="119"/>
      <c r="B34" s="205" t="s">
        <v>149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119"/>
      <c r="AH34" s="119"/>
      <c r="AI34" s="119"/>
      <c r="AJ34" s="119"/>
      <c r="AK34" s="119"/>
    </row>
    <row r="35" spans="1:37" ht="22.5" customHeight="1" x14ac:dyDescent="0.25">
      <c r="B35" s="206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120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6"/>
      <c r="AF35" s="206"/>
    </row>
    <row r="36" spans="1:37" ht="7.5" customHeight="1" x14ac:dyDescent="0.2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0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</row>
    <row r="37" spans="1:37" ht="15.75" customHeight="1" thickBot="1" x14ac:dyDescent="0.3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99" t="s">
        <v>150</v>
      </c>
      <c r="P37" s="199"/>
      <c r="Q37" s="199"/>
      <c r="R37" s="199"/>
      <c r="S37" s="199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pans="1:37" ht="15" customHeight="1" x14ac:dyDescent="0.2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200">
        <v>7</v>
      </c>
      <c r="P38" s="201"/>
      <c r="Q38" s="204" t="s">
        <v>69</v>
      </c>
      <c r="R38" s="200">
        <v>9</v>
      </c>
      <c r="S38" s="201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</row>
    <row r="39" spans="1:37" ht="15.75" thickBot="1" x14ac:dyDescent="0.3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202"/>
      <c r="P39" s="203"/>
      <c r="Q39" s="204"/>
      <c r="R39" s="202"/>
      <c r="S39" s="203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7" x14ac:dyDescent="0.25"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spans="1:37" x14ac:dyDescent="0.25">
      <c r="C41" s="174" t="s">
        <v>151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U41" s="174" t="s">
        <v>151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</row>
  </sheetData>
  <mergeCells count="143">
    <mergeCell ref="H2:AF3"/>
    <mergeCell ref="H5:K5"/>
    <mergeCell ref="L5:AF5"/>
    <mergeCell ref="H7:K7"/>
    <mergeCell ref="L7:AF7"/>
    <mergeCell ref="F9:K9"/>
    <mergeCell ref="P9:R9"/>
    <mergeCell ref="W9:AB9"/>
    <mergeCell ref="AI13:AT13"/>
    <mergeCell ref="B14:C14"/>
    <mergeCell ref="D14:O14"/>
    <mergeCell ref="S14:T14"/>
    <mergeCell ref="U14:AF14"/>
    <mergeCell ref="AI14:AT14"/>
    <mergeCell ref="B10:O11"/>
    <mergeCell ref="S10:AF11"/>
    <mergeCell ref="B13:C13"/>
    <mergeCell ref="D13:O13"/>
    <mergeCell ref="S13:T13"/>
    <mergeCell ref="U13:AF13"/>
    <mergeCell ref="B15:C15"/>
    <mergeCell ref="D15:O15"/>
    <mergeCell ref="S15:T15"/>
    <mergeCell ref="U15:AF15"/>
    <mergeCell ref="AI15:AT15"/>
    <mergeCell ref="B16:C16"/>
    <mergeCell ref="D16:O16"/>
    <mergeCell ref="S16:T16"/>
    <mergeCell ref="U16:AF16"/>
    <mergeCell ref="AI16:AT16"/>
    <mergeCell ref="AI18:AT18"/>
    <mergeCell ref="B19:C19"/>
    <mergeCell ref="D19:N19"/>
    <mergeCell ref="O19:P19"/>
    <mergeCell ref="R19:S19"/>
    <mergeCell ref="T19:AD19"/>
    <mergeCell ref="AE19:AF19"/>
    <mergeCell ref="AI19:AT19"/>
    <mergeCell ref="B18:C18"/>
    <mergeCell ref="D18:N18"/>
    <mergeCell ref="O18:P18"/>
    <mergeCell ref="R18:S18"/>
    <mergeCell ref="T18:AD18"/>
    <mergeCell ref="AE18:AF18"/>
    <mergeCell ref="AI20:AT20"/>
    <mergeCell ref="B21:C21"/>
    <mergeCell ref="D21:N21"/>
    <mergeCell ref="O21:P21"/>
    <mergeCell ref="R21:S21"/>
    <mergeCell ref="T21:AD21"/>
    <mergeCell ref="AE21:AF21"/>
    <mergeCell ref="AI21:AT21"/>
    <mergeCell ref="B20:C20"/>
    <mergeCell ref="D20:N20"/>
    <mergeCell ref="O20:P20"/>
    <mergeCell ref="R20:S20"/>
    <mergeCell ref="T20:AD20"/>
    <mergeCell ref="AE20:AF20"/>
    <mergeCell ref="B23:C23"/>
    <mergeCell ref="D23:N23"/>
    <mergeCell ref="O23:P23"/>
    <mergeCell ref="R23:S23"/>
    <mergeCell ref="T23:AD23"/>
    <mergeCell ref="AE23:AF23"/>
    <mergeCell ref="B22:C22"/>
    <mergeCell ref="D22:N22"/>
    <mergeCell ref="O22:P22"/>
    <mergeCell ref="R22:S22"/>
    <mergeCell ref="T22:AD22"/>
    <mergeCell ref="AE22:AF22"/>
    <mergeCell ref="B25:C25"/>
    <mergeCell ref="D25:N25"/>
    <mergeCell ref="O25:P25"/>
    <mergeCell ref="R25:S25"/>
    <mergeCell ref="T25:AD25"/>
    <mergeCell ref="AE25:AF25"/>
    <mergeCell ref="B24:C24"/>
    <mergeCell ref="D24:N24"/>
    <mergeCell ref="O24:P24"/>
    <mergeCell ref="R24:S24"/>
    <mergeCell ref="T24:AD24"/>
    <mergeCell ref="AE24:AF24"/>
    <mergeCell ref="B27:C27"/>
    <mergeCell ref="D27:N27"/>
    <mergeCell ref="O27:P27"/>
    <mergeCell ref="R27:S27"/>
    <mergeCell ref="T27:AD27"/>
    <mergeCell ref="AE27:AF27"/>
    <mergeCell ref="B26:C26"/>
    <mergeCell ref="D26:N26"/>
    <mergeCell ref="O26:P26"/>
    <mergeCell ref="R26:S26"/>
    <mergeCell ref="T26:AD26"/>
    <mergeCell ref="AE26:AF26"/>
    <mergeCell ref="B29:C29"/>
    <mergeCell ref="D29:N29"/>
    <mergeCell ref="O29:P29"/>
    <mergeCell ref="R29:S29"/>
    <mergeCell ref="T29:AD29"/>
    <mergeCell ref="AE29:AF29"/>
    <mergeCell ref="B28:C28"/>
    <mergeCell ref="D28:N28"/>
    <mergeCell ref="O28:P28"/>
    <mergeCell ref="R28:S28"/>
    <mergeCell ref="T28:AD28"/>
    <mergeCell ref="AE28:AF28"/>
    <mergeCell ref="B31:C31"/>
    <mergeCell ref="D31:N31"/>
    <mergeCell ref="O31:P31"/>
    <mergeCell ref="R31:S31"/>
    <mergeCell ref="T31:AD31"/>
    <mergeCell ref="AE31:AF31"/>
    <mergeCell ref="B30:C30"/>
    <mergeCell ref="D30:N30"/>
    <mergeCell ref="O30:P30"/>
    <mergeCell ref="R30:S30"/>
    <mergeCell ref="T30:AD30"/>
    <mergeCell ref="AE30:AF30"/>
    <mergeCell ref="B33:C33"/>
    <mergeCell ref="D33:N33"/>
    <mergeCell ref="O33:P33"/>
    <mergeCell ref="R33:S33"/>
    <mergeCell ref="T33:AD33"/>
    <mergeCell ref="AE33:AF33"/>
    <mergeCell ref="B32:C32"/>
    <mergeCell ref="D32:N32"/>
    <mergeCell ref="O32:P32"/>
    <mergeCell ref="R32:S32"/>
    <mergeCell ref="T32:AD32"/>
    <mergeCell ref="AE32:AF32"/>
    <mergeCell ref="O37:S37"/>
    <mergeCell ref="O38:P39"/>
    <mergeCell ref="Q38:Q39"/>
    <mergeCell ref="R38:S39"/>
    <mergeCell ref="C41:M41"/>
    <mergeCell ref="U41:AE41"/>
    <mergeCell ref="B34:AF34"/>
    <mergeCell ref="B35:C35"/>
    <mergeCell ref="D35:N35"/>
    <mergeCell ref="O35:P35"/>
    <mergeCell ref="R35:S35"/>
    <mergeCell ref="T35:AD35"/>
    <mergeCell ref="AE35:AF35"/>
  </mergeCells>
  <conditionalFormatting sqref="O18:P18 R19:S19 O20:P20 R21:S21 O22:P22 R23:S23 O24:P24 R25:S25 O26:P26 R27:S27 O28:P28 R29:S29 O30:P30 R31:S31 O32:P32 R33:S33">
    <cfRule type="expression" dxfId="1" priority="12">
      <formula>$P$10&lt;&gt;""</formula>
    </cfRule>
  </conditionalFormatting>
  <conditionalFormatting sqref="R18:S18 O19:P19 R20:S20 O21:P21 R22:S22 O23:P23 R24:S24 O25:P25 R26:S26 O27:P27 R28:S28 O29:P29 R30:S30 O31:P31 R32:S32 O33:P33">
    <cfRule type="expression" dxfId="0" priority="11">
      <formula>$R$10&lt;&gt;""</formula>
    </cfRule>
  </conditionalFormatting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Database</vt:lpstr>
      <vt:lpstr>Foglio2</vt:lpstr>
      <vt:lpstr>Punteggi</vt:lpstr>
      <vt:lpstr>Calcolo</vt:lpstr>
      <vt:lpstr>Team Maschile</vt:lpstr>
      <vt:lpstr>Girone 1 Team</vt:lpstr>
      <vt:lpstr>Girone 2 Team</vt:lpstr>
      <vt:lpstr>Semifinali Team</vt:lpstr>
      <vt:lpstr>Finale Team</vt:lpstr>
      <vt:lpstr>Individuale Maschile</vt:lpstr>
      <vt:lpstr>Individuale Femminile</vt:lpstr>
      <vt:lpstr>Doppio Maschile</vt:lpstr>
      <vt:lpstr>Doppio Femminile</vt:lpstr>
      <vt:lpstr>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</dc:creator>
  <cp:lastModifiedBy>Gianfranco Ficetola</cp:lastModifiedBy>
  <cp:lastPrinted>2015-05-09T19:51:34Z</cp:lastPrinted>
  <dcterms:created xsi:type="dcterms:W3CDTF">2015-04-25T05:26:09Z</dcterms:created>
  <dcterms:modified xsi:type="dcterms:W3CDTF">2015-05-26T12:15:46Z</dcterms:modified>
</cp:coreProperties>
</file>